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O:\OIVZ\Sirgelova\VÝBĚROVÁ ŘÍZENÍ\VŘ - 2025\27 Opěrná zeď klášter\"/>
    </mc:Choice>
  </mc:AlternateContent>
  <xr:revisionPtr revIDLastSave="0" documentId="8_{4A2AC667-756E-4744-869C-FD56D790F6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2025005_4 - Sanace opěrné..." sheetId="2" r:id="rId2"/>
  </sheets>
  <definedNames>
    <definedName name="_xlnm._FilterDatabase" localSheetId="1" hidden="1">'2025005_4 - Sanace opěrné...'!$C$124:$K$214</definedName>
    <definedName name="_xlnm.Print_Titles" localSheetId="1">'2025005_4 - Sanace opěrné...'!$124:$124</definedName>
    <definedName name="_xlnm.Print_Titles" localSheetId="0">'Rekapitulace stavby'!$92:$92</definedName>
    <definedName name="_xlnm.Print_Area" localSheetId="1">'2025005_4 - Sanace opěrné...'!$C$4:$J$76,'2025005_4 - Sanace opěrné...'!$C$82:$J$108,'2025005_4 - Sanace opěrné...'!$C$114:$J$214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14" i="2"/>
  <c r="BH214" i="2"/>
  <c r="BG214" i="2"/>
  <c r="BF214" i="2"/>
  <c r="T214" i="2"/>
  <c r="R214" i="2"/>
  <c r="R212" i="2" s="1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T208" i="2" s="1"/>
  <c r="R209" i="2"/>
  <c r="P209" i="2"/>
  <c r="BI206" i="2"/>
  <c r="BH206" i="2"/>
  <c r="BG206" i="2"/>
  <c r="BF206" i="2"/>
  <c r="T206" i="2"/>
  <c r="T205" i="2"/>
  <c r="T204" i="2"/>
  <c r="R206" i="2"/>
  <c r="R205" i="2" s="1"/>
  <c r="R204" i="2" s="1"/>
  <c r="P206" i="2"/>
  <c r="P205" i="2" s="1"/>
  <c r="P204" i="2" s="1"/>
  <c r="BI202" i="2"/>
  <c r="BH202" i="2"/>
  <c r="BG202" i="2"/>
  <c r="BF202" i="2"/>
  <c r="T202" i="2"/>
  <c r="T201" i="2"/>
  <c r="R202" i="2"/>
  <c r="R201" i="2" s="1"/>
  <c r="P202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8" i="2"/>
  <c r="BH128" i="2"/>
  <c r="BG128" i="2"/>
  <c r="F33" i="2" s="1"/>
  <c r="BF128" i="2"/>
  <c r="J32" i="2" s="1"/>
  <c r="T128" i="2"/>
  <c r="R128" i="2"/>
  <c r="P128" i="2"/>
  <c r="J122" i="2"/>
  <c r="F121" i="2"/>
  <c r="F119" i="2"/>
  <c r="E117" i="2"/>
  <c r="J90" i="2"/>
  <c r="F89" i="2"/>
  <c r="F87" i="2"/>
  <c r="E85" i="2"/>
  <c r="J19" i="2"/>
  <c r="E19" i="2"/>
  <c r="J121" i="2"/>
  <c r="J18" i="2"/>
  <c r="J16" i="2"/>
  <c r="E16" i="2"/>
  <c r="F122" i="2" s="1"/>
  <c r="J15" i="2"/>
  <c r="J10" i="2"/>
  <c r="J119" i="2"/>
  <c r="L90" i="1"/>
  <c r="AM90" i="1"/>
  <c r="AM89" i="1"/>
  <c r="L89" i="1"/>
  <c r="AM87" i="1"/>
  <c r="L87" i="1"/>
  <c r="L85" i="1"/>
  <c r="L84" i="1"/>
  <c r="J153" i="2"/>
  <c r="BK194" i="2"/>
  <c r="BK154" i="2"/>
  <c r="BK134" i="2"/>
  <c r="BK211" i="2"/>
  <c r="BK200" i="2"/>
  <c r="J152" i="2"/>
  <c r="J197" i="2"/>
  <c r="BK167" i="2"/>
  <c r="J140" i="2"/>
  <c r="J210" i="2"/>
  <c r="BK163" i="2"/>
  <c r="F35" i="2"/>
  <c r="J202" i="2"/>
  <c r="BK128" i="2"/>
  <c r="BK206" i="2"/>
  <c r="J172" i="2"/>
  <c r="J157" i="2"/>
  <c r="J136" i="2"/>
  <c r="J195" i="2"/>
  <c r="BK189" i="2"/>
  <c r="BK185" i="2"/>
  <c r="J180" i="2"/>
  <c r="BK175" i="2"/>
  <c r="J161" i="2"/>
  <c r="J134" i="2"/>
  <c r="BK195" i="2"/>
  <c r="BK159" i="2"/>
  <c r="J138" i="2"/>
  <c r="BK213" i="2"/>
  <c r="BK210" i="2"/>
  <c r="J156" i="2"/>
  <c r="BK187" i="2"/>
  <c r="BK180" i="2"/>
  <c r="J177" i="2"/>
  <c r="J173" i="2"/>
  <c r="J167" i="2"/>
  <c r="BK140" i="2"/>
  <c r="J154" i="2"/>
  <c r="J198" i="2"/>
  <c r="J192" i="2"/>
  <c r="BK191" i="2"/>
  <c r="BK157" i="2"/>
  <c r="BK147" i="2"/>
  <c r="BK136" i="2"/>
  <c r="J128" i="2"/>
  <c r="J211" i="2"/>
  <c r="BK202" i="2"/>
  <c r="J200" i="2"/>
  <c r="J168" i="2"/>
  <c r="BK153" i="2"/>
  <c r="J147" i="2"/>
  <c r="J209" i="2"/>
  <c r="J206" i="2"/>
  <c r="BK173" i="2"/>
  <c r="BK161" i="2"/>
  <c r="BK158" i="2"/>
  <c r="BK156" i="2"/>
  <c r="AS94" i="1"/>
  <c r="BK197" i="2"/>
  <c r="J194" i="2"/>
  <c r="J189" i="2"/>
  <c r="J187" i="2"/>
  <c r="J182" i="2"/>
  <c r="BK178" i="2"/>
  <c r="BK176" i="2"/>
  <c r="BK170" i="2"/>
  <c r="J163" i="2"/>
  <c r="J176" i="2"/>
  <c r="BK209" i="2"/>
  <c r="J214" i="2"/>
  <c r="J159" i="2"/>
  <c r="BK152" i="2"/>
  <c r="BK198" i="2"/>
  <c r="J191" i="2"/>
  <c r="J185" i="2"/>
  <c r="BK177" i="2"/>
  <c r="BK172" i="2"/>
  <c r="J158" i="2"/>
  <c r="J213" i="2"/>
  <c r="J175" i="2"/>
  <c r="F34" i="2"/>
  <c r="J170" i="2"/>
  <c r="BK214" i="2"/>
  <c r="BK192" i="2"/>
  <c r="BK182" i="2"/>
  <c r="J178" i="2"/>
  <c r="BK168" i="2"/>
  <c r="BK138" i="2"/>
  <c r="F32" i="2" l="1"/>
  <c r="BK179" i="2"/>
  <c r="J179" i="2"/>
  <c r="J98" i="2"/>
  <c r="T196" i="2"/>
  <c r="T166" i="2"/>
  <c r="T126" i="2" s="1"/>
  <c r="P196" i="2"/>
  <c r="BK127" i="2"/>
  <c r="J127" i="2" s="1"/>
  <c r="J96" i="2" s="1"/>
  <c r="P179" i="2"/>
  <c r="BK166" i="2"/>
  <c r="J166" i="2"/>
  <c r="J97" i="2"/>
  <c r="T179" i="2"/>
  <c r="R190" i="2"/>
  <c r="P208" i="2"/>
  <c r="P166" i="2"/>
  <c r="R186" i="2"/>
  <c r="R208" i="2"/>
  <c r="R207" i="2"/>
  <c r="T190" i="2"/>
  <c r="R166" i="2"/>
  <c r="T186" i="2"/>
  <c r="BK212" i="2"/>
  <c r="J212" i="2"/>
  <c r="J107" i="2"/>
  <c r="T127" i="2"/>
  <c r="P186" i="2"/>
  <c r="BK196" i="2"/>
  <c r="J196" i="2" s="1"/>
  <c r="J101" i="2" s="1"/>
  <c r="BK208" i="2"/>
  <c r="BK207" i="2"/>
  <c r="J207" i="2"/>
  <c r="J105" i="2"/>
  <c r="P127" i="2"/>
  <c r="P126" i="2"/>
  <c r="R179" i="2"/>
  <c r="BK190" i="2"/>
  <c r="J190" i="2"/>
  <c r="J100" i="2"/>
  <c r="R196" i="2"/>
  <c r="P212" i="2"/>
  <c r="R127" i="2"/>
  <c r="BK186" i="2"/>
  <c r="J186" i="2" s="1"/>
  <c r="J99" i="2" s="1"/>
  <c r="P190" i="2"/>
  <c r="T212" i="2"/>
  <c r="T207" i="2"/>
  <c r="BK205" i="2"/>
  <c r="J205" i="2"/>
  <c r="J104" i="2"/>
  <c r="BK201" i="2"/>
  <c r="J201" i="2" s="1"/>
  <c r="J102" i="2" s="1"/>
  <c r="BB95" i="1"/>
  <c r="J87" i="2"/>
  <c r="J89" i="2"/>
  <c r="BE134" i="2"/>
  <c r="BE154" i="2"/>
  <c r="BE167" i="2"/>
  <c r="BE168" i="2"/>
  <c r="BE170" i="2"/>
  <c r="BE172" i="2"/>
  <c r="BE176" i="2"/>
  <c r="BE177" i="2"/>
  <c r="BE178" i="2"/>
  <c r="BE180" i="2"/>
  <c r="BE182" i="2"/>
  <c r="BE185" i="2"/>
  <c r="BE187" i="2"/>
  <c r="BE189" i="2"/>
  <c r="BE198" i="2"/>
  <c r="BE200" i="2"/>
  <c r="AW95" i="1"/>
  <c r="BE136" i="2"/>
  <c r="BE138" i="2"/>
  <c r="BE140" i="2"/>
  <c r="BE152" i="2"/>
  <c r="BE153" i="2"/>
  <c r="BE157" i="2"/>
  <c r="BE163" i="2"/>
  <c r="BE214" i="2"/>
  <c r="BE191" i="2"/>
  <c r="BE202" i="2"/>
  <c r="BE206" i="2"/>
  <c r="BA95" i="1"/>
  <c r="BC95" i="1"/>
  <c r="BC94" i="1" s="1"/>
  <c r="W32" i="1" s="1"/>
  <c r="BE128" i="2"/>
  <c r="BE147" i="2"/>
  <c r="BE156" i="2"/>
  <c r="BE158" i="2"/>
  <c r="BE159" i="2"/>
  <c r="BE161" i="2"/>
  <c r="BE173" i="2"/>
  <c r="BE175" i="2"/>
  <c r="BE209" i="2"/>
  <c r="BE210" i="2"/>
  <c r="BE211" i="2"/>
  <c r="BE213" i="2"/>
  <c r="F90" i="2"/>
  <c r="BE192" i="2"/>
  <c r="BE194" i="2"/>
  <c r="BE195" i="2"/>
  <c r="BE197" i="2"/>
  <c r="BD95" i="1"/>
  <c r="BD94" i="1" s="1"/>
  <c r="W33" i="1" s="1"/>
  <c r="BB94" i="1"/>
  <c r="W31" i="1"/>
  <c r="BA94" i="1"/>
  <c r="W30" i="1"/>
  <c r="P207" i="2" l="1"/>
  <c r="P125" i="2"/>
  <c r="AU95" i="1" s="1"/>
  <c r="AU94" i="1" s="1"/>
  <c r="R126" i="2"/>
  <c r="R125" i="2"/>
  <c r="T125" i="2"/>
  <c r="BK204" i="2"/>
  <c r="J204" i="2" s="1"/>
  <c r="J103" i="2" s="1"/>
  <c r="BK126" i="2"/>
  <c r="J126" i="2" s="1"/>
  <c r="J95" i="2" s="1"/>
  <c r="J208" i="2"/>
  <c r="J106" i="2"/>
  <c r="AY94" i="1"/>
  <c r="J31" i="2"/>
  <c r="AV95" i="1" s="1"/>
  <c r="AT95" i="1" s="1"/>
  <c r="AX94" i="1"/>
  <c r="AW94" i="1"/>
  <c r="AK30" i="1"/>
  <c r="F31" i="2"/>
  <c r="AZ95" i="1"/>
  <c r="AZ94" i="1" s="1"/>
  <c r="W29" i="1" s="1"/>
  <c r="BK125" i="2" l="1"/>
  <c r="J125" i="2" s="1"/>
  <c r="J94" i="2" s="1"/>
  <c r="AV94" i="1"/>
  <c r="AK29" i="1"/>
  <c r="J28" i="2" l="1"/>
  <c r="AG95" i="1" s="1"/>
  <c r="AG94" i="1" s="1"/>
  <c r="AT94" i="1"/>
  <c r="AN94" i="1" l="1"/>
  <c r="AK26" i="1"/>
  <c r="J37" i="2"/>
  <c r="AN95" i="1"/>
  <c r="AK35" i="1"/>
</calcChain>
</file>

<file path=xl/sharedStrings.xml><?xml version="1.0" encoding="utf-8"?>
<sst xmlns="http://schemas.openxmlformats.org/spreadsheetml/2006/main" count="1224" uniqueCount="350">
  <si>
    <t>Export Komplet</t>
  </si>
  <si>
    <t/>
  </si>
  <si>
    <t>2.0</t>
  </si>
  <si>
    <t>ZAMOK</t>
  </si>
  <si>
    <t>False</t>
  </si>
  <si>
    <t>{8082af86-c1c4-497b-bd57-6659c9d6c4d2}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</si>
  <si>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</si>
  <si>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</si>
  <si>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</si>
  <si>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</si>
  <si>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</si>
  <si>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</si>
  <si>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</si>
  <si>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</si>
  <si>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2025005_4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</si>
  <si>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</si>
  <si>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</si>
  <si>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opěrné stěny v areálu farnosti, k.ú. Šternberk</t>
  </si>
  <si>
    <t>KSO:</t>
  </si>
  <si>
    <t>CC-CZ:</t>
  </si>
  <si>
    <t>Místo:</t>
  </si>
  <si>
    <t>Šternberk</t>
  </si>
  <si>
    <t>Datum:</t>
  </si>
  <si>
    <t>28. 8. 2025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</si>
  <si>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</si>
  <si>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</si>
  <si>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</si>
  <si>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</si>
  <si>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</si>
  <si>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</si>
  <si>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</si>
  <si>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</si>
  <si>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</si>
  <si>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</si>
  <si>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</si>
  <si>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</si>
  <si>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</si>
  <si>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</si>
  <si>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</si>
  <si>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</si>
  <si>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</si>
  <si>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</si>
  <si>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</si>
  <si>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</si>
  <si>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</si>
  <si>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</si>
  <si>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</si>
  <si>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</si>
  <si>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</si>
  <si>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</si>
  <si>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</si>
  <si>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</si>
  <si>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</si>
  <si>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</si>
  <si>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</si>
  <si>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</si>
  <si>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</si>
  <si>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</si>
  <si>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</si>
  <si>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</si>
  <si>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</si>
  <si>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</si>
  <si>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</si>
  <si>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</si>
  <si>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</si>
  <si>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</si>
  <si>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</si>
  <si>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</si>
  <si>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</si>
  <si>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</si>
  <si>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</si>
  <si>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</si>
  <si>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</si>
  <si>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</si>
  <si>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</si>
  <si>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</si>
  <si>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</si>
  <si>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</si>
  <si>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</si>
  <si>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</si>
  <si>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</si>
  <si>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</si>
  <si>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</si>
  <si>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</si>
  <si>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</si>
  <si>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</si>
  <si>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</si>
  <si>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</si>
  <si>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</si>
  <si>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</si>
  <si>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</si>
  <si>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</si>
  <si>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</si>
  <si>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</si>
  <si>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</si>
  <si>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</si>
  <si>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</si>
  <si>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</si>
  <si>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</si>
  <si>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</si>
  <si>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</si>
  <si>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</si>
  <si>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</si>
  <si>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</si>
  <si>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</si>
  <si>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</si>
  <si>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</si>
  <si>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</si>
  <si>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</si>
  <si>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</si>
  <si>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</si>
  <si>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</si>
  <si>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</si>
  <si>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</si>
  <si>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</si>
  <si>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</si>
  <si>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</si>
  <si>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</si>
  <si>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</si>
  <si>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</si>
  <si>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</si>
  <si>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</si>
  <si>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</si>
  <si>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</si>
  <si>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122251102</t>
  </si>
  <si>
    <t>Odkopávky a prokopávky nezapažené v hornině třídy těžitelnosti I skupiny 3 objem do 50 m3 strojně</t>
  </si>
  <si>
    <t>m3</t>
  </si>
  <si>
    <t>4</t>
  </si>
  <si>
    <t>1697771231</t>
  </si>
  <si>
    <t>VV</t>
  </si>
  <si>
    <t>"zákl. deska" 22,57*0,4</t>
  </si>
  <si>
    <t>"přisypání desky" 22,57*0,6</t>
  </si>
  <si>
    <t>"náběhový klín svahu" 10*8,5</t>
  </si>
  <si>
    <t>"podkl. beton" (22,4-(8,5*0,5))*0,07</t>
  </si>
  <si>
    <t>Součet</t>
  </si>
  <si>
    <t>129951111</t>
  </si>
  <si>
    <t>Bourání zdiva kamenného v odkopávkách nebo prokopávkách na MV, MVC strojně</t>
  </si>
  <si>
    <t>-671028091</t>
  </si>
  <si>
    <t>(2,8+3,1+3,5)*4*0,8</t>
  </si>
  <si>
    <t>3</t>
  </si>
  <si>
    <t>132251101</t>
  </si>
  <si>
    <t>Hloubení rýh nezapažených š do 800 mm v hornině třídy těžitelnosti I skupiny 3 objem do 20 m3 strojně</t>
  </si>
  <si>
    <t>1198572188</t>
  </si>
  <si>
    <t>8,5*0,5*0,5</t>
  </si>
  <si>
    <t>162351103</t>
  </si>
  <si>
    <t>Vodorovné přemístění přes 50 do 500 m výkopku/sypaniny z horniny třídy těžitelnosti I skupiny 1 až 3</t>
  </si>
  <si>
    <t>1012778318</t>
  </si>
  <si>
    <t>98,542*2</t>
  </si>
  <si>
    <t>5</t>
  </si>
  <si>
    <t>162551108</t>
  </si>
  <si>
    <t>Vodorovné přemístění přes 2 500 do 3000 m výkopku/sypaniny z horniny třídy těžitelnosti I skupiny 1 až 3</t>
  </si>
  <si>
    <t>912425225</t>
  </si>
  <si>
    <t>"kamenivo" 30,08</t>
  </si>
  <si>
    <t>"Zemina na skládku" 10,299</t>
  </si>
  <si>
    <t>"základový pas" 2,125</t>
  </si>
  <si>
    <t>"vsak" 13,695</t>
  </si>
  <si>
    <t>"bioodpad" 1,12</t>
  </si>
  <si>
    <t>6</t>
  </si>
  <si>
    <t>167151101</t>
  </si>
  <si>
    <t>Nakládání výkopku z hornin třídy těžitelnosti I skupiny 1 až 3 do 100 m3</t>
  </si>
  <si>
    <t>-1055383855</t>
  </si>
  <si>
    <t>"zemina na skládku" 10,299+2,125+13,695</t>
  </si>
  <si>
    <t>"zemina z deponie pro zpětný zásyp" 98,542</t>
  </si>
  <si>
    <t>7</t>
  </si>
  <si>
    <t>171201221</t>
  </si>
  <si>
    <t>Poplatek za uložení na skládce (skládkovné) zeminy a kamení kód odpadu 17 05 04</t>
  </si>
  <si>
    <t>t</t>
  </si>
  <si>
    <t>-144552861</t>
  </si>
  <si>
    <t>8</t>
  </si>
  <si>
    <t>997013869</t>
  </si>
  <si>
    <t>Poplatek za uložení stavebního odpadu na recyklační skládce (skládkovné) ze směsí betonu, cihel a keramických výrobků kód odpadu 17 01 07</t>
  </si>
  <si>
    <t>-293810579</t>
  </si>
  <si>
    <t>9</t>
  </si>
  <si>
    <t>469973127</t>
  </si>
  <si>
    <t>Poplatek za uložení na recyklační skládce (skládkovné) odpadu z rostlinných pletiv kód odpadu 02 01 03</t>
  </si>
  <si>
    <t>-815620438</t>
  </si>
  <si>
    <t>P</t>
  </si>
  <si>
    <t>Poznámka k položce:_x000D_
Průměrná objemová hmotnost bioodpadu (čerstvá tráva, plazivá zeleň) se pohybuje kolem 320–800 kg/m³</t>
  </si>
  <si>
    <t>10</t>
  </si>
  <si>
    <t>181351113</t>
  </si>
  <si>
    <t>Rozprostření ornice tl vrstvy do 200 mm pl přes 500 m2 v rovině nebo ve svahu do 1:5 strojně</t>
  </si>
  <si>
    <t>m2</t>
  </si>
  <si>
    <t>-872627067</t>
  </si>
  <si>
    <t>11</t>
  </si>
  <si>
    <t>M</t>
  </si>
  <si>
    <t>10364100</t>
  </si>
  <si>
    <t>zemina pro terénní úpravy - tříděná</t>
  </si>
  <si>
    <t>1163923379</t>
  </si>
  <si>
    <t>181411131</t>
  </si>
  <si>
    <t>Založení parkového trávníku výsevem pl do 1000 m2 v rovině a ve svahu do 1:5</t>
  </si>
  <si>
    <t>1983748153</t>
  </si>
  <si>
    <t>13</t>
  </si>
  <si>
    <t>00572410</t>
  </si>
  <si>
    <t>osivo směs travní parková</t>
  </si>
  <si>
    <t>kg</t>
  </si>
  <si>
    <t>-1280321727</t>
  </si>
  <si>
    <t>124,5*0,023 'Přepočtené koeficientem množství</t>
  </si>
  <si>
    <t>14</t>
  </si>
  <si>
    <t>171251201</t>
  </si>
  <si>
    <t>Uložení sypaniny na skládky nebo meziskládky</t>
  </si>
  <si>
    <t>1739654786</t>
  </si>
  <si>
    <t>108,841+30,08+2,125</t>
  </si>
  <si>
    <t>15</t>
  </si>
  <si>
    <t>174151101</t>
  </si>
  <si>
    <t>Zásyp jam, šachet rýh nebo kolem objektů sypaninou se zhutněním</t>
  </si>
  <si>
    <t>-706285868</t>
  </si>
  <si>
    <t>Poznámka k položce:_x000D_
zasypání zákl. desky dle výkresu D.1.2.4</t>
  </si>
  <si>
    <t>13,542+85</t>
  </si>
  <si>
    <t>Zakládání</t>
  </si>
  <si>
    <t>16</t>
  </si>
  <si>
    <t>211561111</t>
  </si>
  <si>
    <t>Výplň odvodňovacích žeber nebo trativodů kamenivem hrubým drceným frakce 4 až 16 mm</t>
  </si>
  <si>
    <t>-2041694753</t>
  </si>
  <si>
    <t>17</t>
  </si>
  <si>
    <t>211971110</t>
  </si>
  <si>
    <t>Zřízení opláštění žeber nebo trativodů geotextilií v rýze nebo zářezu sklonu do 1:2</t>
  </si>
  <si>
    <t>2000408267</t>
  </si>
  <si>
    <t>8,3*2*3+2*0,5*3+2*0,5*8,3</t>
  </si>
  <si>
    <t>18</t>
  </si>
  <si>
    <t>69311270</t>
  </si>
  <si>
    <t>geotextilie netkaná separační, ochranná, filtrační, drenážní PES 400g/m2</t>
  </si>
  <si>
    <t>452548825</t>
  </si>
  <si>
    <t>61,1*1,1845 'Přepočtené koeficientem množství</t>
  </si>
  <si>
    <t>19</t>
  </si>
  <si>
    <t>212755216</t>
  </si>
  <si>
    <t>Trativody z drenážních trubek plastových flexibilních DN 160 mm bez lože a obsypu</t>
  </si>
  <si>
    <t>m</t>
  </si>
  <si>
    <t>1711912864</t>
  </si>
  <si>
    <t>20</t>
  </si>
  <si>
    <t>273321511</t>
  </si>
  <si>
    <t>Základové desky ze ŽB bez zvýšených nároků na prostředí tř. C 25/30</t>
  </si>
  <si>
    <t>1104820554</t>
  </si>
  <si>
    <t>22,57*0,4</t>
  </si>
  <si>
    <t>273351121</t>
  </si>
  <si>
    <t>Zřízení bednění základových desek</t>
  </si>
  <si>
    <t>2040308992</t>
  </si>
  <si>
    <t>22</t>
  </si>
  <si>
    <t>273351122</t>
  </si>
  <si>
    <t>Odstranění bednění základových desek</t>
  </si>
  <si>
    <t>-433653552</t>
  </si>
  <si>
    <t>23</t>
  </si>
  <si>
    <t>273361821</t>
  </si>
  <si>
    <t>Výztuž základových desek betonářskou ocelí 10 505 (R)</t>
  </si>
  <si>
    <t>-926626685</t>
  </si>
  <si>
    <t>24</t>
  </si>
  <si>
    <t>274321511</t>
  </si>
  <si>
    <t>Základové pasy ze ŽB bez zvýšených nároků na prostředí tř. C 25/30</t>
  </si>
  <si>
    <t>502554618</t>
  </si>
  <si>
    <t>Svislé a kompletní konstrukce</t>
  </si>
  <si>
    <t>25</t>
  </si>
  <si>
    <t>311113114</t>
  </si>
  <si>
    <t>Nadzákladová zeď tl přes 250 do 300 mm z hladkých tvárnic ztraceného bednění včetně výplně z betonu tř. C 8/10</t>
  </si>
  <si>
    <t>-682192780</t>
  </si>
  <si>
    <t>3,5*3,9+2*3,1+2,85*3,5</t>
  </si>
  <si>
    <t>26</t>
  </si>
  <si>
    <t>326218312</t>
  </si>
  <si>
    <t>Zdivo LTM obkladní z nepravidelných kamenů na maltu, objem jednoho kamene přes 0,02 m3</t>
  </si>
  <si>
    <t>486260227</t>
  </si>
  <si>
    <t>Poznámka k položce:_x000D_
včetně 3ks chrličů vody</t>
  </si>
  <si>
    <t>29,825*0,25</t>
  </si>
  <si>
    <t>27</t>
  </si>
  <si>
    <t>341361821</t>
  </si>
  <si>
    <t>Výztuž stěn betonářskou ocelí 10 505</t>
  </si>
  <si>
    <t>-2012315763</t>
  </si>
  <si>
    <t>Vodorovné konstrukce</t>
  </si>
  <si>
    <t>28</t>
  </si>
  <si>
    <t>411354311</t>
  </si>
  <si>
    <t>Zřízení podpěrné konstrukce stropů výšky do 4 m tl přes 5 do 15 cm</t>
  </si>
  <si>
    <t>-1878761845</t>
  </si>
  <si>
    <t>3,6*8,91</t>
  </si>
  <si>
    <t>29</t>
  </si>
  <si>
    <t>411354312</t>
  </si>
  <si>
    <t>Odstranění podpěrné konstrukce stropů výšky do 4 m tl přes 5 do 15 cm</t>
  </si>
  <si>
    <t>1323332644</t>
  </si>
  <si>
    <t>Vedení trubní dálková a přípojná</t>
  </si>
  <si>
    <t>30</t>
  </si>
  <si>
    <t>871313120</t>
  </si>
  <si>
    <t>Montáž kanalizačního potrubí hladkého plnostěnného SN 4 z PVC-U DN 160</t>
  </si>
  <si>
    <t>331825687</t>
  </si>
  <si>
    <t>31</t>
  </si>
  <si>
    <t>28611130</t>
  </si>
  <si>
    <t>trubka kanalizační PVC DN 160x500mm SN4</t>
  </si>
  <si>
    <t>ks</t>
  </si>
  <si>
    <t>1423882631</t>
  </si>
  <si>
    <t>2,9126213592233*1,03 'Přepočtené koeficientem množství</t>
  </si>
  <si>
    <t>32</t>
  </si>
  <si>
    <t>877310320</t>
  </si>
  <si>
    <t>Montáž odboček na kanalizačním potrubí z PP nebo tvrdého PVC-U trub hladkých plnostěnných DN 150</t>
  </si>
  <si>
    <t>kus</t>
  </si>
  <si>
    <t>-2027461686</t>
  </si>
  <si>
    <t>33</t>
  </si>
  <si>
    <t>OSM.222420</t>
  </si>
  <si>
    <t>KGEA 87st odbočka DN 160/110 SN8</t>
  </si>
  <si>
    <t>1181484323</t>
  </si>
  <si>
    <t>Ostatní konstrukce a práce, bourání</t>
  </si>
  <si>
    <t>34</t>
  </si>
  <si>
    <t>949101111</t>
  </si>
  <si>
    <t>Lešení pomocné pro objekty pozemních staveb s lešeňovou podlahou v do 1,9 m zatížení do 150 kg/m2</t>
  </si>
  <si>
    <t>-414789012</t>
  </si>
  <si>
    <t>35</t>
  </si>
  <si>
    <t>975024151</t>
  </si>
  <si>
    <t>Zřízení podepření uvolněného zdiva tl přes 600 do 900 mm dřevěnou výztuhou</t>
  </si>
  <si>
    <t>-456592172</t>
  </si>
  <si>
    <t>0,9*3,3</t>
  </si>
  <si>
    <t>36</t>
  </si>
  <si>
    <t>975024251</t>
  </si>
  <si>
    <t>Odstranění podepření uvolněného zdiva tl přes 600 do 900 mm dřevěnou výztuhou</t>
  </si>
  <si>
    <t>-1937339345</t>
  </si>
  <si>
    <t>998</t>
  </si>
  <si>
    <t>Přesun hmot</t>
  </si>
  <si>
    <t>37</t>
  </si>
  <si>
    <t>998001011</t>
  </si>
  <si>
    <t>Přesun hmot pro piloty nebo podzemní stěny betonované na místě</t>
  </si>
  <si>
    <t>1337054583</t>
  </si>
  <si>
    <t>22,587+20,729</t>
  </si>
  <si>
    <t>PSV</t>
  </si>
  <si>
    <t>Práce a dodávky PSV</t>
  </si>
  <si>
    <t>782</t>
  </si>
  <si>
    <t>Dokončovací práce - obklady z kamene</t>
  </si>
  <si>
    <t>38</t>
  </si>
  <si>
    <t>782991111</t>
  </si>
  <si>
    <t>Penetrace podkladu obkladu z kamene</t>
  </si>
  <si>
    <t>541697174</t>
  </si>
  <si>
    <t>VRN</t>
  </si>
  <si>
    <t>Vedlejší rozpočtové náklady</t>
  </si>
  <si>
    <t>VRN1</t>
  </si>
  <si>
    <t>Průzkumné, zeměměřičské a projektové práce</t>
  </si>
  <si>
    <t>39</t>
  </si>
  <si>
    <t>012144000</t>
  </si>
  <si>
    <t>Geodetické zaměření a zhotovení dokumentace skutečného stavu objektů a památek</t>
  </si>
  <si>
    <t>…</t>
  </si>
  <si>
    <t>1024</t>
  </si>
  <si>
    <t>212410838</t>
  </si>
  <si>
    <t>40</t>
  </si>
  <si>
    <t>013254000</t>
  </si>
  <si>
    <t>Dokumentace skutečného provedení stavby</t>
  </si>
  <si>
    <t>-2025622118</t>
  </si>
  <si>
    <t>41</t>
  </si>
  <si>
    <t>013274000</t>
  </si>
  <si>
    <t>Pasportizace objektu před započetím prací</t>
  </si>
  <si>
    <t>851885779</t>
  </si>
  <si>
    <t>VRN3</t>
  </si>
  <si>
    <t>Zařízení staveniště</t>
  </si>
  <si>
    <t>42</t>
  </si>
  <si>
    <t>030001000</t>
  </si>
  <si>
    <t>209608337</t>
  </si>
  <si>
    <t>43</t>
  </si>
  <si>
    <t>034103000</t>
  </si>
  <si>
    <t>Oplocení staveniště</t>
  </si>
  <si>
    <t>1187431951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</si>
</sst>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8"/>
      <c r="BE5" s="17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8"/>
      <c r="BE6" s="175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5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5"/>
      <c r="BS8" s="15" t="s">
        <v>6</v>
      </c>
    </row>
    <row r="9" spans="1:74" ht="14.45" customHeight="1">
      <c r="B9" s="18"/>
      <c r="AR9" s="18"/>
      <c r="BE9" s="175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75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75"/>
      <c r="BS11" s="15" t="s">
        <v>6</v>
      </c>
    </row>
    <row r="12" spans="1:74" ht="6.95" customHeight="1">
      <c r="B12" s="18"/>
      <c r="AR12" s="18"/>
      <c r="BE12" s="175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75"/>
      <c r="BS13" s="15" t="s">
        <v>6</v>
      </c>
    </row>
    <row r="14" spans="1:74" ht="12.75">
      <c r="B14" s="18"/>
      <c r="E14" s="180" t="s">
        <v>31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5" t="s">
        <v>28</v>
      </c>
      <c r="AN14" s="27" t="s">
        <v>31</v>
      </c>
      <c r="AR14" s="18"/>
      <c r="BE14" s="175"/>
      <c r="BS14" s="15" t="s">
        <v>6</v>
      </c>
    </row>
    <row r="15" spans="1:74" ht="6.95" customHeight="1">
      <c r="B15" s="18"/>
      <c r="AR15" s="18"/>
      <c r="BE15" s="175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75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75"/>
      <c r="BS17" s="15" t="s">
        <v>34</v>
      </c>
    </row>
    <row r="18" spans="2:71" ht="6.95" customHeight="1">
      <c r="B18" s="18"/>
      <c r="AR18" s="18"/>
      <c r="BE18" s="175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36</v>
      </c>
      <c r="AR19" s="18"/>
      <c r="BE19" s="175"/>
      <c r="BS19" s="15" t="s">
        <v>6</v>
      </c>
    </row>
    <row r="20" spans="2:71" ht="18.399999999999999" customHeight="1">
      <c r="B20" s="18"/>
      <c r="E20" s="23" t="s">
        <v>37</v>
      </c>
      <c r="AK20" s="25" t="s">
        <v>28</v>
      </c>
      <c r="AN20" s="23" t="s">
        <v>1</v>
      </c>
      <c r="AR20" s="18"/>
      <c r="BE20" s="175"/>
      <c r="BS20" s="15" t="s">
        <v>34</v>
      </c>
    </row>
    <row r="21" spans="2:71" ht="6.95" customHeight="1">
      <c r="B21" s="18"/>
      <c r="AR21" s="18"/>
      <c r="BE21" s="175"/>
    </row>
    <row r="22" spans="2:71" ht="12" customHeight="1">
      <c r="B22" s="18"/>
      <c r="D22" s="25" t="s">
        <v>38</v>
      </c>
      <c r="AR22" s="18"/>
      <c r="BE22" s="175"/>
    </row>
    <row r="23" spans="2:71" ht="16.5" customHeight="1">
      <c r="B23" s="18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8"/>
      <c r="BE23" s="175"/>
    </row>
    <row r="24" spans="2:71" ht="6.95" customHeight="1">
      <c r="B24" s="18"/>
      <c r="AR24" s="18"/>
      <c r="BE24" s="17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5"/>
    </row>
    <row r="26" spans="2:71" s="1" customFormat="1" ht="25.9" customHeight="1">
      <c r="B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3">
        <f>ROUND(AG94,2)</f>
        <v>0</v>
      </c>
      <c r="AL26" s="184"/>
      <c r="AM26" s="184"/>
      <c r="AN26" s="184"/>
      <c r="AO26" s="184"/>
      <c r="AR26" s="30"/>
      <c r="BE26" s="175"/>
    </row>
    <row r="27" spans="2:71" s="1" customFormat="1" ht="6.95" customHeight="1">
      <c r="B27" s="30"/>
      <c r="AR27" s="30"/>
      <c r="BE27" s="175"/>
    </row>
    <row r="28" spans="2:71" s="1" customFormat="1" ht="12.75">
      <c r="B28" s="30"/>
      <c r="L28" s="185" t="s">
        <v>40</v>
      </c>
      <c r="M28" s="185"/>
      <c r="N28" s="185"/>
      <c r="O28" s="185"/>
      <c r="P28" s="185"/>
      <c r="W28" s="185" t="s">
        <v>41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42</v>
      </c>
      <c r="AL28" s="185"/>
      <c r="AM28" s="185"/>
      <c r="AN28" s="185"/>
      <c r="AO28" s="185"/>
      <c r="AR28" s="30"/>
      <c r="BE28" s="175"/>
    </row>
    <row r="29" spans="2:71" s="2" customFormat="1" ht="14.45" customHeight="1">
      <c r="B29" s="34"/>
      <c r="D29" s="25" t="s">
        <v>43</v>
      </c>
      <c r="F29" s="25" t="s">
        <v>44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4"/>
      <c r="BE29" s="176"/>
    </row>
    <row r="30" spans="2:71" s="2" customFormat="1" ht="14.45" customHeight="1">
      <c r="B30" s="34"/>
      <c r="F30" s="25" t="s">
        <v>45</v>
      </c>
      <c r="L30" s="188">
        <v>0.12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4"/>
      <c r="BE30" s="176"/>
    </row>
    <row r="31" spans="2:71" s="2" customFormat="1" ht="14.45" hidden="1" customHeight="1">
      <c r="B31" s="34"/>
      <c r="F31" s="25" t="s">
        <v>46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4"/>
      <c r="BE31" s="176"/>
    </row>
    <row r="32" spans="2:71" s="2" customFormat="1" ht="14.45" hidden="1" customHeight="1">
      <c r="B32" s="34"/>
      <c r="F32" s="25" t="s">
        <v>47</v>
      </c>
      <c r="L32" s="188">
        <v>0.12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4"/>
      <c r="BE32" s="176"/>
    </row>
    <row r="33" spans="2:57" s="2" customFormat="1" ht="14.45" hidden="1" customHeight="1">
      <c r="B33" s="34"/>
      <c r="F33" s="25" t="s">
        <v>48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4"/>
      <c r="BE33" s="176"/>
    </row>
    <row r="34" spans="2:57" s="1" customFormat="1" ht="6.95" customHeight="1">
      <c r="B34" s="30"/>
      <c r="AR34" s="30"/>
      <c r="BE34" s="175"/>
    </row>
    <row r="35" spans="2:57" s="1" customFormat="1" ht="25.9" customHeight="1"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89" t="s">
        <v>51</v>
      </c>
      <c r="Y35" s="190"/>
      <c r="Z35" s="190"/>
      <c r="AA35" s="190"/>
      <c r="AB35" s="190"/>
      <c r="AC35" s="37"/>
      <c r="AD35" s="37"/>
      <c r="AE35" s="37"/>
      <c r="AF35" s="37"/>
      <c r="AG35" s="37"/>
      <c r="AH35" s="37"/>
      <c r="AI35" s="37"/>
      <c r="AJ35" s="37"/>
      <c r="AK35" s="191">
        <f>SUM(AK26:AK33)</f>
        <v>0</v>
      </c>
      <c r="AL35" s="190"/>
      <c r="AM35" s="190"/>
      <c r="AN35" s="190"/>
      <c r="AO35" s="192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54</v>
      </c>
      <c r="AI60" s="32"/>
      <c r="AJ60" s="32"/>
      <c r="AK60" s="32"/>
      <c r="AL60" s="32"/>
      <c r="AM60" s="41" t="s">
        <v>55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54</v>
      </c>
      <c r="AI75" s="32"/>
      <c r="AJ75" s="32"/>
      <c r="AK75" s="32"/>
      <c r="AL75" s="32"/>
      <c r="AM75" s="41" t="s">
        <v>55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58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2025005_4</v>
      </c>
      <c r="AR84" s="46"/>
    </row>
    <row r="85" spans="1:90" s="4" customFormat="1" ht="36.950000000000003" customHeight="1">
      <c r="B85" s="47"/>
      <c r="C85" s="48" t="s">
        <v>16</v>
      </c>
      <c r="L85" s="193" t="str">
        <f>K6</f>
        <v>Sanace opěrné stěny v areálu farnosti, k.ú. Šternberk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>Šternberk</v>
      </c>
      <c r="AI87" s="25" t="s">
        <v>22</v>
      </c>
      <c r="AM87" s="195" t="str">
        <f>IF(AN8= "","",AN8)</f>
        <v>28. 8. 2025</v>
      </c>
      <c r="AN87" s="195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>Město Šternberk</v>
      </c>
      <c r="AI89" s="25" t="s">
        <v>32</v>
      </c>
      <c r="AM89" s="196" t="str">
        <f>IF(E17="","",E17)</f>
        <v xml:space="preserve"> </v>
      </c>
      <c r="AN89" s="197"/>
      <c r="AO89" s="197"/>
      <c r="AP89" s="197"/>
      <c r="AR89" s="30"/>
      <c r="AS89" s="198" t="s">
        <v>59</v>
      </c>
      <c r="AT89" s="19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96" t="str">
        <f>IF(E20="","",E20)</f>
        <v>Petr Nikl</v>
      </c>
      <c r="AN90" s="197"/>
      <c r="AO90" s="197"/>
      <c r="AP90" s="197"/>
      <c r="AR90" s="30"/>
      <c r="AS90" s="200"/>
      <c r="AT90" s="201"/>
      <c r="BD90" s="54"/>
    </row>
    <row r="91" spans="1:90" s="1" customFormat="1" ht="10.9" customHeight="1">
      <c r="B91" s="30"/>
      <c r="AR91" s="30"/>
      <c r="AS91" s="200"/>
      <c r="AT91" s="201"/>
      <c r="BD91" s="54"/>
    </row>
    <row r="92" spans="1:90" s="1" customFormat="1" ht="29.25" customHeight="1">
      <c r="B92" s="30"/>
      <c r="C92" s="202" t="s">
        <v>60</v>
      </c>
      <c r="D92" s="203"/>
      <c r="E92" s="203"/>
      <c r="F92" s="203"/>
      <c r="G92" s="203"/>
      <c r="H92" s="55"/>
      <c r="I92" s="204" t="s">
        <v>61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62</v>
      </c>
      <c r="AH92" s="203"/>
      <c r="AI92" s="203"/>
      <c r="AJ92" s="203"/>
      <c r="AK92" s="203"/>
      <c r="AL92" s="203"/>
      <c r="AM92" s="203"/>
      <c r="AN92" s="204" t="s">
        <v>63</v>
      </c>
      <c r="AO92" s="203"/>
      <c r="AP92" s="206"/>
      <c r="AQ92" s="56" t="s">
        <v>64</v>
      </c>
      <c r="AR92" s="30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77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0">
        <f>ROUND(AG95,2)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78</v>
      </c>
      <c r="BT94" s="70" t="s">
        <v>79</v>
      </c>
      <c r="BV94" s="70" t="s">
        <v>80</v>
      </c>
      <c r="BW94" s="70" t="s">
        <v>5</v>
      </c>
      <c r="BX94" s="70" t="s">
        <v>81</v>
      </c>
      <c r="CL94" s="70" t="s">
        <v>1</v>
      </c>
    </row>
    <row r="95" spans="1:90" s="6" customFormat="1" ht="24.75" customHeight="1">
      <c r="A95" s="71" t="s">
        <v>82</v>
      </c>
      <c r="B95" s="72"/>
      <c r="C95" s="73"/>
      <c r="D95" s="209" t="s">
        <v>14</v>
      </c>
      <c r="E95" s="209"/>
      <c r="F95" s="209"/>
      <c r="G95" s="209"/>
      <c r="H95" s="209"/>
      <c r="I95" s="74"/>
      <c r="J95" s="209" t="s">
        <v>17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'2025005_4 - Sanace opěrné...'!J28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75" t="s">
        <v>83</v>
      </c>
      <c r="AR95" s="72"/>
      <c r="AS95" s="76">
        <v>0</v>
      </c>
      <c r="AT95" s="77">
        <f>ROUND(SUM(AV95:AW95),2)</f>
        <v>0</v>
      </c>
      <c r="AU95" s="78">
        <f>'2025005_4 - Sanace opěrné...'!P125</f>
        <v>0</v>
      </c>
      <c r="AV95" s="77">
        <f>'2025005_4 - Sanace opěrné...'!J31</f>
        <v>0</v>
      </c>
      <c r="AW95" s="77">
        <f>'2025005_4 - Sanace opěrné...'!J32</f>
        <v>0</v>
      </c>
      <c r="AX95" s="77">
        <f>'2025005_4 - Sanace opěrné...'!J33</f>
        <v>0</v>
      </c>
      <c r="AY95" s="77">
        <f>'2025005_4 - Sanace opěrné...'!J34</f>
        <v>0</v>
      </c>
      <c r="AZ95" s="77">
        <f>'2025005_4 - Sanace opěrné...'!F31</f>
        <v>0</v>
      </c>
      <c r="BA95" s="77">
        <f>'2025005_4 - Sanace opěrné...'!F32</f>
        <v>0</v>
      </c>
      <c r="BB95" s="77">
        <f>'2025005_4 - Sanace opěrné...'!F33</f>
        <v>0</v>
      </c>
      <c r="BC95" s="77">
        <f>'2025005_4 - Sanace opěrné...'!F34</f>
        <v>0</v>
      </c>
      <c r="BD95" s="79">
        <f>'2025005_4 - Sanace opěrné...'!F35</f>
        <v>0</v>
      </c>
      <c r="BT95" s="80" t="s">
        <v>84</v>
      </c>
      <c r="BU95" s="80" t="s">
        <v>85</v>
      </c>
      <c r="BV95" s="80" t="s">
        <v>80</v>
      </c>
      <c r="BW95" s="80" t="s">
        <v>5</v>
      </c>
      <c r="BX95" s="80" t="s">
        <v>81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9valJIHvQJIelp8AP11YQf1TXPpcXiRBS3n9ykc+usvBNyKstvP/684eEigw30yYBvM8FYR2N5bE7/MbJqHgcw==" saltValue="dcDnSCnm4fTWk5jYVqC7fOp/BK7EpRK39TinEieowHw9A8qtKxlsWgTeP96rxWuyeHATE406L5QGI2gjac6iF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5005_4 - Sanace opěrné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87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6.5" customHeight="1">
      <c r="B7" s="30"/>
      <c r="E7" s="193" t="s">
        <v>17</v>
      </c>
      <c r="F7" s="212"/>
      <c r="G7" s="212"/>
      <c r="H7" s="212"/>
      <c r="L7" s="30"/>
    </row>
    <row r="8" spans="2:46" s="1" customFormat="1" ht="11.25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28. 8. 2025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">
        <v>26</v>
      </c>
      <c r="L12" s="30"/>
    </row>
    <row r="13" spans="2:46" s="1" customFormat="1" ht="18" customHeight="1">
      <c r="B13" s="30"/>
      <c r="E13" s="23" t="s">
        <v>27</v>
      </c>
      <c r="I13" s="25" t="s">
        <v>28</v>
      </c>
      <c r="J13" s="23" t="s">
        <v>29</v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3" t="str">
        <f>'Rekapitulace stavby'!E14</f>
        <v>Vyplň údaj</v>
      </c>
      <c r="F16" s="177"/>
      <c r="G16" s="177"/>
      <c r="H16" s="177"/>
      <c r="I16" s="25" t="s">
        <v>28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32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>
      <c r="B19" s="30"/>
      <c r="E19" s="23" t="str">
        <f>IF('Rekapitulace stavby'!E17="","",'Rekapitulace stavby'!E17)</f>
        <v xml:space="preserve"> </v>
      </c>
      <c r="I19" s="25" t="s">
        <v>28</v>
      </c>
      <c r="J19" s="23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35</v>
      </c>
      <c r="I21" s="25" t="s">
        <v>25</v>
      </c>
      <c r="J21" s="23" t="s">
        <v>36</v>
      </c>
      <c r="L21" s="30"/>
    </row>
    <row r="22" spans="2:12" s="1" customFormat="1" ht="18" customHeight="1">
      <c r="B22" s="30"/>
      <c r="E22" s="23" t="s">
        <v>37</v>
      </c>
      <c r="I22" s="25" t="s">
        <v>28</v>
      </c>
      <c r="J22" s="23" t="s">
        <v>1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38</v>
      </c>
      <c r="L24" s="30"/>
    </row>
    <row r="25" spans="2:12" s="7" customFormat="1" ht="16.5" customHeight="1">
      <c r="B25" s="82"/>
      <c r="E25" s="182" t="s">
        <v>1</v>
      </c>
      <c r="F25" s="182"/>
      <c r="G25" s="182"/>
      <c r="H25" s="182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39</v>
      </c>
      <c r="J28" s="64">
        <f>ROUND(J125,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41</v>
      </c>
      <c r="I30" s="33" t="s">
        <v>40</v>
      </c>
      <c r="J30" s="33" t="s">
        <v>42</v>
      </c>
      <c r="L30" s="30"/>
    </row>
    <row r="31" spans="2:12" s="1" customFormat="1" ht="14.45" customHeight="1">
      <c r="B31" s="30"/>
      <c r="D31" s="53" t="s">
        <v>43</v>
      </c>
      <c r="E31" s="25" t="s">
        <v>44</v>
      </c>
      <c r="F31" s="84">
        <f>ROUND((SUM(BE125:BE214)),  2)</f>
        <v>0</v>
      </c>
      <c r="I31" s="85">
        <v>0.21</v>
      </c>
      <c r="J31" s="84">
        <f>ROUND(((SUM(BE125:BE214))*I31),  2)</f>
        <v>0</v>
      </c>
      <c r="L31" s="30"/>
    </row>
    <row r="32" spans="2:12" s="1" customFormat="1" ht="14.45" customHeight="1">
      <c r="B32" s="30"/>
      <c r="E32" s="25" t="s">
        <v>45</v>
      </c>
      <c r="F32" s="84">
        <f>ROUND((SUM(BF125:BF214)),  2)</f>
        <v>0</v>
      </c>
      <c r="I32" s="85">
        <v>0.12</v>
      </c>
      <c r="J32" s="84">
        <f>ROUND(((SUM(BF125:BF214))*I32),  2)</f>
        <v>0</v>
      </c>
      <c r="L32" s="30"/>
    </row>
    <row r="33" spans="2:12" s="1" customFormat="1" ht="14.45" hidden="1" customHeight="1">
      <c r="B33" s="30"/>
      <c r="E33" s="25" t="s">
        <v>46</v>
      </c>
      <c r="F33" s="84">
        <f>ROUND((SUM(BG125:BG214)),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47</v>
      </c>
      <c r="F34" s="84">
        <f>ROUND((SUM(BH125:BH214)),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48</v>
      </c>
      <c r="F35" s="84">
        <f>ROUND((SUM(BI125:BI214)),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49</v>
      </c>
      <c r="E37" s="55"/>
      <c r="F37" s="55"/>
      <c r="G37" s="88" t="s">
        <v>50</v>
      </c>
      <c r="H37" s="89" t="s">
        <v>51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2" t="s">
        <v>55</v>
      </c>
      <c r="G61" s="41" t="s">
        <v>54</v>
      </c>
      <c r="H61" s="32"/>
      <c r="I61" s="32"/>
      <c r="J61" s="93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2" t="s">
        <v>55</v>
      </c>
      <c r="G76" s="41" t="s">
        <v>54</v>
      </c>
      <c r="H76" s="32"/>
      <c r="I76" s="32"/>
      <c r="J76" s="93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193" t="str">
        <f>E7</f>
        <v>Sanace opěrné stěny v areálu farnosti, k.ú. Šternberk</v>
      </c>
      <c r="F85" s="212"/>
      <c r="G85" s="212"/>
      <c r="H85" s="212"/>
      <c r="L85" s="30"/>
    </row>
    <row r="86" spans="2:47" s="1" customFormat="1" ht="6.95" customHeight="1">
      <c r="B86" s="30"/>
      <c r="L86" s="30"/>
    </row>
    <row r="87" spans="2:47" s="1" customFormat="1" ht="12" customHeight="1">
      <c r="B87" s="30"/>
      <c r="C87" s="25" t="s">
        <v>20</v>
      </c>
      <c r="F87" s="23" t="str">
        <f>F10</f>
        <v>Šternberk</v>
      </c>
      <c r="I87" s="25" t="s">
        <v>22</v>
      </c>
      <c r="J87" s="50" t="str">
        <f>IF(J10="","",J10)</f>
        <v>28. 8. 2025</v>
      </c>
      <c r="L87" s="30"/>
    </row>
    <row r="88" spans="2:47" s="1" customFormat="1" ht="6.95" customHeight="1">
      <c r="B88" s="30"/>
      <c r="L88" s="30"/>
    </row>
    <row r="89" spans="2:47" s="1" customFormat="1" ht="15.2" customHeight="1">
      <c r="B89" s="30"/>
      <c r="C89" s="25" t="s">
        <v>24</v>
      </c>
      <c r="F89" s="23" t="str">
        <f>E13</f>
        <v>Město Šternberk</v>
      </c>
      <c r="I89" s="25" t="s">
        <v>32</v>
      </c>
      <c r="J89" s="28" t="str">
        <f>E19</f>
        <v xml:space="preserve"> </v>
      </c>
      <c r="L89" s="30"/>
    </row>
    <row r="90" spans="2:47" s="1" customFormat="1" ht="15.2" customHeight="1">
      <c r="B90" s="30"/>
      <c r="C90" s="25" t="s">
        <v>30</v>
      </c>
      <c r="F90" s="23" t="str">
        <f>IF(E16="","",E16)</f>
        <v>Vyplň údaj</v>
      </c>
      <c r="I90" s="25" t="s">
        <v>35</v>
      </c>
      <c r="J90" s="28" t="str">
        <f>E22</f>
        <v>Petr Nikl</v>
      </c>
      <c r="L90" s="30"/>
    </row>
    <row r="91" spans="2:47" s="1" customFormat="1" ht="10.35" customHeight="1">
      <c r="B91" s="30"/>
      <c r="L91" s="30"/>
    </row>
    <row r="92" spans="2:47" s="1" customFormat="1" ht="29.25" customHeight="1">
      <c r="B92" s="30"/>
      <c r="C92" s="94" t="s">
        <v>89</v>
      </c>
      <c r="D92" s="86"/>
      <c r="E92" s="86"/>
      <c r="F92" s="86"/>
      <c r="G92" s="86"/>
      <c r="H92" s="86"/>
      <c r="I92" s="86"/>
      <c r="J92" s="95" t="s">
        <v>90</v>
      </c>
      <c r="K92" s="86"/>
      <c r="L92" s="30"/>
    </row>
    <row r="93" spans="2:47" s="1" customFormat="1" ht="10.35" customHeight="1">
      <c r="B93" s="30"/>
      <c r="L93" s="30"/>
    </row>
    <row r="94" spans="2:47" s="1" customFormat="1" ht="22.9" customHeight="1">
      <c r="B94" s="30"/>
      <c r="C94" s="96" t="s">
        <v>91</v>
      </c>
      <c r="J94" s="64">
        <f>J125</f>
        <v>0</v>
      </c>
      <c r="L94" s="30"/>
      <c r="AU94" s="15" t="s">
        <v>92</v>
      </c>
    </row>
    <row r="95" spans="2:47" s="8" customFormat="1" ht="24.95" customHeight="1">
      <c r="B95" s="97"/>
      <c r="D95" s="98" t="s">
        <v>93</v>
      </c>
      <c r="E95" s="99"/>
      <c r="F95" s="99"/>
      <c r="G95" s="99"/>
      <c r="H95" s="99"/>
      <c r="I95" s="99"/>
      <c r="J95" s="100">
        <f>J126</f>
        <v>0</v>
      </c>
      <c r="L95" s="97"/>
    </row>
    <row r="96" spans="2:47" s="9" customFormat="1" ht="19.899999999999999" customHeight="1">
      <c r="B96" s="101"/>
      <c r="D96" s="102" t="s">
        <v>94</v>
      </c>
      <c r="E96" s="103"/>
      <c r="F96" s="103"/>
      <c r="G96" s="103"/>
      <c r="H96" s="103"/>
      <c r="I96" s="103"/>
      <c r="J96" s="104">
        <f>J127</f>
        <v>0</v>
      </c>
      <c r="L96" s="101"/>
    </row>
    <row r="97" spans="2:12" s="9" customFormat="1" ht="19.899999999999999" customHeight="1">
      <c r="B97" s="101"/>
      <c r="D97" s="102" t="s">
        <v>95</v>
      </c>
      <c r="E97" s="103"/>
      <c r="F97" s="103"/>
      <c r="G97" s="103"/>
      <c r="H97" s="103"/>
      <c r="I97" s="103"/>
      <c r="J97" s="104">
        <f>J166</f>
        <v>0</v>
      </c>
      <c r="L97" s="101"/>
    </row>
    <row r="98" spans="2:12" s="9" customFormat="1" ht="19.899999999999999" customHeight="1">
      <c r="B98" s="101"/>
      <c r="D98" s="102" t="s">
        <v>96</v>
      </c>
      <c r="E98" s="103"/>
      <c r="F98" s="103"/>
      <c r="G98" s="103"/>
      <c r="H98" s="103"/>
      <c r="I98" s="103"/>
      <c r="J98" s="104">
        <f>J179</f>
        <v>0</v>
      </c>
      <c r="L98" s="101"/>
    </row>
    <row r="99" spans="2:12" s="9" customFormat="1" ht="19.899999999999999" customHeight="1">
      <c r="B99" s="101"/>
      <c r="D99" s="102" t="s">
        <v>97</v>
      </c>
      <c r="E99" s="103"/>
      <c r="F99" s="103"/>
      <c r="G99" s="103"/>
      <c r="H99" s="103"/>
      <c r="I99" s="103"/>
      <c r="J99" s="104">
        <f>J186</f>
        <v>0</v>
      </c>
      <c r="L99" s="101"/>
    </row>
    <row r="100" spans="2:12" s="9" customFormat="1" ht="19.899999999999999" customHeight="1">
      <c r="B100" s="101"/>
      <c r="D100" s="102" t="s">
        <v>98</v>
      </c>
      <c r="E100" s="103"/>
      <c r="F100" s="103"/>
      <c r="G100" s="103"/>
      <c r="H100" s="103"/>
      <c r="I100" s="103"/>
      <c r="J100" s="104">
        <f>J190</f>
        <v>0</v>
      </c>
      <c r="L100" s="101"/>
    </row>
    <row r="101" spans="2:12" s="9" customFormat="1" ht="19.899999999999999" customHeight="1">
      <c r="B101" s="101"/>
      <c r="D101" s="102" t="s">
        <v>99</v>
      </c>
      <c r="E101" s="103"/>
      <c r="F101" s="103"/>
      <c r="G101" s="103"/>
      <c r="H101" s="103"/>
      <c r="I101" s="103"/>
      <c r="J101" s="104">
        <f>J196</f>
        <v>0</v>
      </c>
      <c r="L101" s="101"/>
    </row>
    <row r="102" spans="2:12" s="9" customFormat="1" ht="19.899999999999999" customHeight="1">
      <c r="B102" s="101"/>
      <c r="D102" s="102" t="s">
        <v>100</v>
      </c>
      <c r="E102" s="103"/>
      <c r="F102" s="103"/>
      <c r="G102" s="103"/>
      <c r="H102" s="103"/>
      <c r="I102" s="103"/>
      <c r="J102" s="104">
        <f>J201</f>
        <v>0</v>
      </c>
      <c r="L102" s="101"/>
    </row>
    <row r="103" spans="2:12" s="8" customFormat="1" ht="24.95" customHeight="1">
      <c r="B103" s="97"/>
      <c r="D103" s="98" t="s">
        <v>101</v>
      </c>
      <c r="E103" s="99"/>
      <c r="F103" s="99"/>
      <c r="G103" s="99"/>
      <c r="H103" s="99"/>
      <c r="I103" s="99"/>
      <c r="J103" s="100">
        <f>J204</f>
        <v>0</v>
      </c>
      <c r="L103" s="97"/>
    </row>
    <row r="104" spans="2:12" s="9" customFormat="1" ht="19.899999999999999" customHeight="1">
      <c r="B104" s="101"/>
      <c r="D104" s="102" t="s">
        <v>102</v>
      </c>
      <c r="E104" s="103"/>
      <c r="F104" s="103"/>
      <c r="G104" s="103"/>
      <c r="H104" s="103"/>
      <c r="I104" s="103"/>
      <c r="J104" s="104">
        <f>J205</f>
        <v>0</v>
      </c>
      <c r="L104" s="101"/>
    </row>
    <row r="105" spans="2:12" s="8" customFormat="1" ht="24.95" customHeight="1">
      <c r="B105" s="97"/>
      <c r="D105" s="98" t="s">
        <v>103</v>
      </c>
      <c r="E105" s="99"/>
      <c r="F105" s="99"/>
      <c r="G105" s="99"/>
      <c r="H105" s="99"/>
      <c r="I105" s="99"/>
      <c r="J105" s="100">
        <f>J207</f>
        <v>0</v>
      </c>
      <c r="L105" s="97"/>
    </row>
    <row r="106" spans="2:12" s="9" customFormat="1" ht="19.899999999999999" customHeight="1">
      <c r="B106" s="101"/>
      <c r="D106" s="102" t="s">
        <v>104</v>
      </c>
      <c r="E106" s="103"/>
      <c r="F106" s="103"/>
      <c r="G106" s="103"/>
      <c r="H106" s="103"/>
      <c r="I106" s="103"/>
      <c r="J106" s="104">
        <f>J208</f>
        <v>0</v>
      </c>
      <c r="L106" s="101"/>
    </row>
    <row r="107" spans="2:12" s="9" customFormat="1" ht="19.899999999999999" customHeight="1">
      <c r="B107" s="101"/>
      <c r="D107" s="102" t="s">
        <v>105</v>
      </c>
      <c r="E107" s="103"/>
      <c r="F107" s="103"/>
      <c r="G107" s="103"/>
      <c r="H107" s="103"/>
      <c r="I107" s="103"/>
      <c r="J107" s="104">
        <f>J212</f>
        <v>0</v>
      </c>
      <c r="L107" s="101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5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5" s="1" customFormat="1" ht="24.95" customHeight="1">
      <c r="B114" s="30"/>
      <c r="C114" s="19" t="s">
        <v>106</v>
      </c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16</v>
      </c>
      <c r="L116" s="30"/>
    </row>
    <row r="117" spans="2:65" s="1" customFormat="1" ht="16.5" customHeight="1">
      <c r="B117" s="30"/>
      <c r="E117" s="193" t="str">
        <f>E7</f>
        <v>Sanace opěrné stěny v areálu farnosti, k.ú. Šternberk</v>
      </c>
      <c r="F117" s="212"/>
      <c r="G117" s="212"/>
      <c r="H117" s="212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F10</f>
        <v>Šternberk</v>
      </c>
      <c r="I119" s="25" t="s">
        <v>22</v>
      </c>
      <c r="J119" s="50" t="str">
        <f>IF(J10="","",J10)</f>
        <v>28. 8. 2025</v>
      </c>
      <c r="L119" s="30"/>
    </row>
    <row r="120" spans="2:65" s="1" customFormat="1" ht="6.95" customHeight="1">
      <c r="B120" s="30"/>
      <c r="L120" s="30"/>
    </row>
    <row r="121" spans="2:65" s="1" customFormat="1" ht="15.2" customHeight="1">
      <c r="B121" s="30"/>
      <c r="C121" s="25" t="s">
        <v>24</v>
      </c>
      <c r="F121" s="23" t="str">
        <f>E13</f>
        <v>Město Šternberk</v>
      </c>
      <c r="I121" s="25" t="s">
        <v>32</v>
      </c>
      <c r="J121" s="28" t="str">
        <f>E19</f>
        <v xml:space="preserve"> </v>
      </c>
      <c r="L121" s="30"/>
    </row>
    <row r="122" spans="2:65" s="1" customFormat="1" ht="15.2" customHeight="1">
      <c r="B122" s="30"/>
      <c r="C122" s="25" t="s">
        <v>30</v>
      </c>
      <c r="F122" s="23" t="str">
        <f>IF(E16="","",E16)</f>
        <v>Vyplň údaj</v>
      </c>
      <c r="I122" s="25" t="s">
        <v>35</v>
      </c>
      <c r="J122" s="28" t="str">
        <f>E22</f>
        <v>Petr Nikl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05"/>
      <c r="C124" s="106" t="s">
        <v>107</v>
      </c>
      <c r="D124" s="107" t="s">
        <v>64</v>
      </c>
      <c r="E124" s="107" t="s">
        <v>60</v>
      </c>
      <c r="F124" s="107" t="s">
        <v>61</v>
      </c>
      <c r="G124" s="107" t="s">
        <v>108</v>
      </c>
      <c r="H124" s="107" t="s">
        <v>109</v>
      </c>
      <c r="I124" s="107" t="s">
        <v>110</v>
      </c>
      <c r="J124" s="108" t="s">
        <v>90</v>
      </c>
      <c r="K124" s="109" t="s">
        <v>111</v>
      </c>
      <c r="L124" s="105"/>
      <c r="M124" s="57" t="s">
        <v>1</v>
      </c>
      <c r="N124" s="58" t="s">
        <v>43</v>
      </c>
      <c r="O124" s="58" t="s">
        <v>112</v>
      </c>
      <c r="P124" s="58" t="s">
        <v>113</v>
      </c>
      <c r="Q124" s="58" t="s">
        <v>114</v>
      </c>
      <c r="R124" s="58" t="s">
        <v>115</v>
      </c>
      <c r="S124" s="58" t="s">
        <v>116</v>
      </c>
      <c r="T124" s="59" t="s">
        <v>117</v>
      </c>
    </row>
    <row r="125" spans="2:65" s="1" customFormat="1" ht="22.9" customHeight="1">
      <c r="B125" s="30"/>
      <c r="C125" s="62" t="s">
        <v>118</v>
      </c>
      <c r="J125" s="110">
        <f>BK125</f>
        <v>0</v>
      </c>
      <c r="L125" s="30"/>
      <c r="M125" s="60"/>
      <c r="N125" s="51"/>
      <c r="O125" s="51"/>
      <c r="P125" s="111">
        <f>P126+P204+P207</f>
        <v>0</v>
      </c>
      <c r="Q125" s="51"/>
      <c r="R125" s="111">
        <f>R126+R204+R207</f>
        <v>111.54236162757202</v>
      </c>
      <c r="S125" s="51"/>
      <c r="T125" s="112">
        <f>T126+T204+T207</f>
        <v>0.18764460000000002</v>
      </c>
      <c r="AT125" s="15" t="s">
        <v>78</v>
      </c>
      <c r="AU125" s="15" t="s">
        <v>92</v>
      </c>
      <c r="BK125" s="113">
        <f>BK126+BK204+BK207</f>
        <v>0</v>
      </c>
    </row>
    <row r="126" spans="2:65" s="11" customFormat="1" ht="25.9" customHeight="1">
      <c r="B126" s="114"/>
      <c r="D126" s="115" t="s">
        <v>78</v>
      </c>
      <c r="E126" s="116" t="s">
        <v>119</v>
      </c>
      <c r="F126" s="116" t="s">
        <v>120</v>
      </c>
      <c r="I126" s="117"/>
      <c r="J126" s="118">
        <f>BK126</f>
        <v>0</v>
      </c>
      <c r="L126" s="114"/>
      <c r="M126" s="119"/>
      <c r="P126" s="120">
        <f>P127+P166+P179+P186+P190+P196+P201</f>
        <v>0</v>
      </c>
      <c r="R126" s="120">
        <f>R127+R166+R179+R186+R190+R196+R201</f>
        <v>111.53043162757201</v>
      </c>
      <c r="T126" s="121">
        <f>T127+T166+T179+T186+T190+T196+T201</f>
        <v>0.18764460000000002</v>
      </c>
      <c r="AR126" s="115" t="s">
        <v>84</v>
      </c>
      <c r="AT126" s="122" t="s">
        <v>78</v>
      </c>
      <c r="AU126" s="122" t="s">
        <v>79</v>
      </c>
      <c r="AY126" s="115" t="s">
        <v>121</v>
      </c>
      <c r="BK126" s="123">
        <f>BK127+BK166+BK179+BK186+BK190+BK196+BK201</f>
        <v>0</v>
      </c>
    </row>
    <row r="127" spans="2:65" s="11" customFormat="1" ht="22.9" customHeight="1">
      <c r="B127" s="114"/>
      <c r="D127" s="115" t="s">
        <v>78</v>
      </c>
      <c r="E127" s="124" t="s">
        <v>84</v>
      </c>
      <c r="F127" s="124" t="s">
        <v>122</v>
      </c>
      <c r="I127" s="117"/>
      <c r="J127" s="125">
        <f>BK127</f>
        <v>0</v>
      </c>
      <c r="L127" s="114"/>
      <c r="M127" s="119"/>
      <c r="P127" s="120">
        <f>SUM(P128:P165)</f>
        <v>0</v>
      </c>
      <c r="R127" s="120">
        <f>SUM(R128:R165)</f>
        <v>41.102864000000004</v>
      </c>
      <c r="T127" s="121">
        <f>SUM(T128:T165)</f>
        <v>0</v>
      </c>
      <c r="AR127" s="115" t="s">
        <v>84</v>
      </c>
      <c r="AT127" s="122" t="s">
        <v>78</v>
      </c>
      <c r="AU127" s="122" t="s">
        <v>84</v>
      </c>
      <c r="AY127" s="115" t="s">
        <v>121</v>
      </c>
      <c r="BK127" s="123">
        <f>SUM(BK128:BK165)</f>
        <v>0</v>
      </c>
    </row>
    <row r="128" spans="2:65" s="1" customFormat="1" ht="33" customHeight="1">
      <c r="B128" s="30"/>
      <c r="C128" s="126" t="s">
        <v>84</v>
      </c>
      <c r="D128" s="126" t="s">
        <v>123</v>
      </c>
      <c r="E128" s="127" t="s">
        <v>124</v>
      </c>
      <c r="F128" s="128" t="s">
        <v>125</v>
      </c>
      <c r="G128" s="129" t="s">
        <v>126</v>
      </c>
      <c r="H128" s="130">
        <v>108.84099999999999</v>
      </c>
      <c r="I128" s="131"/>
      <c r="J128" s="132">
        <f>ROUND(I128*H128,2)</f>
        <v>0</v>
      </c>
      <c r="K128" s="133"/>
      <c r="L128" s="30"/>
      <c r="M128" s="134" t="s">
        <v>1</v>
      </c>
      <c r="N128" s="135" t="s">
        <v>44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127</v>
      </c>
      <c r="AT128" s="138" t="s">
        <v>123</v>
      </c>
      <c r="AU128" s="138" t="s">
        <v>86</v>
      </c>
      <c r="AY128" s="15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5" t="s">
        <v>84</v>
      </c>
      <c r="BK128" s="139">
        <f>ROUND(I128*H128,2)</f>
        <v>0</v>
      </c>
      <c r="BL128" s="15" t="s">
        <v>127</v>
      </c>
      <c r="BM128" s="138" t="s">
        <v>128</v>
      </c>
    </row>
    <row r="129" spans="2:65" s="12" customFormat="1" ht="11.25">
      <c r="B129" s="140"/>
      <c r="D129" s="141" t="s">
        <v>129</v>
      </c>
      <c r="E129" s="142" t="s">
        <v>1</v>
      </c>
      <c r="F129" s="143" t="s">
        <v>130</v>
      </c>
      <c r="H129" s="144">
        <v>9.0280000000000005</v>
      </c>
      <c r="I129" s="145"/>
      <c r="L129" s="140"/>
      <c r="M129" s="146"/>
      <c r="T129" s="147"/>
      <c r="AT129" s="142" t="s">
        <v>129</v>
      </c>
      <c r="AU129" s="142" t="s">
        <v>86</v>
      </c>
      <c r="AV129" s="12" t="s">
        <v>86</v>
      </c>
      <c r="AW129" s="12" t="s">
        <v>34</v>
      </c>
      <c r="AX129" s="12" t="s">
        <v>79</v>
      </c>
      <c r="AY129" s="142" t="s">
        <v>121</v>
      </c>
    </row>
    <row r="130" spans="2:65" s="12" customFormat="1" ht="11.25">
      <c r="B130" s="140"/>
      <c r="D130" s="141" t="s">
        <v>129</v>
      </c>
      <c r="E130" s="142" t="s">
        <v>1</v>
      </c>
      <c r="F130" s="143" t="s">
        <v>131</v>
      </c>
      <c r="H130" s="144">
        <v>13.542</v>
      </c>
      <c r="I130" s="145"/>
      <c r="L130" s="140"/>
      <c r="M130" s="146"/>
      <c r="T130" s="147"/>
      <c r="AT130" s="142" t="s">
        <v>129</v>
      </c>
      <c r="AU130" s="142" t="s">
        <v>86</v>
      </c>
      <c r="AV130" s="12" t="s">
        <v>86</v>
      </c>
      <c r="AW130" s="12" t="s">
        <v>34</v>
      </c>
      <c r="AX130" s="12" t="s">
        <v>79</v>
      </c>
      <c r="AY130" s="142" t="s">
        <v>121</v>
      </c>
    </row>
    <row r="131" spans="2:65" s="12" customFormat="1" ht="11.25">
      <c r="B131" s="140"/>
      <c r="D131" s="141" t="s">
        <v>129</v>
      </c>
      <c r="E131" s="142" t="s">
        <v>1</v>
      </c>
      <c r="F131" s="143" t="s">
        <v>132</v>
      </c>
      <c r="H131" s="144">
        <v>85</v>
      </c>
      <c r="I131" s="145"/>
      <c r="L131" s="140"/>
      <c r="M131" s="146"/>
      <c r="T131" s="147"/>
      <c r="AT131" s="142" t="s">
        <v>129</v>
      </c>
      <c r="AU131" s="142" t="s">
        <v>86</v>
      </c>
      <c r="AV131" s="12" t="s">
        <v>86</v>
      </c>
      <c r="AW131" s="12" t="s">
        <v>34</v>
      </c>
      <c r="AX131" s="12" t="s">
        <v>79</v>
      </c>
      <c r="AY131" s="142" t="s">
        <v>121</v>
      </c>
    </row>
    <row r="132" spans="2:65" s="12" customFormat="1" ht="11.25">
      <c r="B132" s="140"/>
      <c r="D132" s="141" t="s">
        <v>129</v>
      </c>
      <c r="E132" s="142" t="s">
        <v>1</v>
      </c>
      <c r="F132" s="143" t="s">
        <v>133</v>
      </c>
      <c r="H132" s="144">
        <v>1.2709999999999999</v>
      </c>
      <c r="I132" s="145"/>
      <c r="L132" s="140"/>
      <c r="M132" s="146"/>
      <c r="T132" s="147"/>
      <c r="AT132" s="142" t="s">
        <v>129</v>
      </c>
      <c r="AU132" s="142" t="s">
        <v>86</v>
      </c>
      <c r="AV132" s="12" t="s">
        <v>86</v>
      </c>
      <c r="AW132" s="12" t="s">
        <v>34</v>
      </c>
      <c r="AX132" s="12" t="s">
        <v>79</v>
      </c>
      <c r="AY132" s="142" t="s">
        <v>121</v>
      </c>
    </row>
    <row r="133" spans="2:65" s="13" customFormat="1" ht="11.25">
      <c r="B133" s="148"/>
      <c r="D133" s="141" t="s">
        <v>129</v>
      </c>
      <c r="E133" s="149" t="s">
        <v>1</v>
      </c>
      <c r="F133" s="150" t="s">
        <v>134</v>
      </c>
      <c r="H133" s="151">
        <v>108.84099999999999</v>
      </c>
      <c r="I133" s="152"/>
      <c r="L133" s="148"/>
      <c r="M133" s="153"/>
      <c r="T133" s="154"/>
      <c r="AT133" s="149" t="s">
        <v>129</v>
      </c>
      <c r="AU133" s="149" t="s">
        <v>86</v>
      </c>
      <c r="AV133" s="13" t="s">
        <v>127</v>
      </c>
      <c r="AW133" s="13" t="s">
        <v>34</v>
      </c>
      <c r="AX133" s="13" t="s">
        <v>84</v>
      </c>
      <c r="AY133" s="149" t="s">
        <v>121</v>
      </c>
    </row>
    <row r="134" spans="2:65" s="1" customFormat="1" ht="24.2" customHeight="1">
      <c r="B134" s="30"/>
      <c r="C134" s="126" t="s">
        <v>86</v>
      </c>
      <c r="D134" s="126" t="s">
        <v>123</v>
      </c>
      <c r="E134" s="127" t="s">
        <v>135</v>
      </c>
      <c r="F134" s="128" t="s">
        <v>136</v>
      </c>
      <c r="G134" s="129" t="s">
        <v>126</v>
      </c>
      <c r="H134" s="130">
        <v>30.08</v>
      </c>
      <c r="I134" s="131"/>
      <c r="J134" s="132">
        <f>ROUND(I134*H134,2)</f>
        <v>0</v>
      </c>
      <c r="K134" s="133"/>
      <c r="L134" s="30"/>
      <c r="M134" s="134" t="s">
        <v>1</v>
      </c>
      <c r="N134" s="135" t="s">
        <v>44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127</v>
      </c>
      <c r="AT134" s="138" t="s">
        <v>123</v>
      </c>
      <c r="AU134" s="138" t="s">
        <v>86</v>
      </c>
      <c r="AY134" s="15" t="s">
        <v>121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84</v>
      </c>
      <c r="BK134" s="139">
        <f>ROUND(I134*H134,2)</f>
        <v>0</v>
      </c>
      <c r="BL134" s="15" t="s">
        <v>127</v>
      </c>
      <c r="BM134" s="138" t="s">
        <v>137</v>
      </c>
    </row>
    <row r="135" spans="2:65" s="12" customFormat="1" ht="11.25">
      <c r="B135" s="140"/>
      <c r="D135" s="141" t="s">
        <v>129</v>
      </c>
      <c r="E135" s="142" t="s">
        <v>1</v>
      </c>
      <c r="F135" s="143" t="s">
        <v>138</v>
      </c>
      <c r="H135" s="144">
        <v>30.08</v>
      </c>
      <c r="I135" s="145"/>
      <c r="L135" s="140"/>
      <c r="M135" s="146"/>
      <c r="T135" s="147"/>
      <c r="AT135" s="142" t="s">
        <v>129</v>
      </c>
      <c r="AU135" s="142" t="s">
        <v>86</v>
      </c>
      <c r="AV135" s="12" t="s">
        <v>86</v>
      </c>
      <c r="AW135" s="12" t="s">
        <v>34</v>
      </c>
      <c r="AX135" s="12" t="s">
        <v>84</v>
      </c>
      <c r="AY135" s="142" t="s">
        <v>121</v>
      </c>
    </row>
    <row r="136" spans="2:65" s="1" customFormat="1" ht="33" customHeight="1">
      <c r="B136" s="30"/>
      <c r="C136" s="126" t="s">
        <v>139</v>
      </c>
      <c r="D136" s="126" t="s">
        <v>123</v>
      </c>
      <c r="E136" s="127" t="s">
        <v>140</v>
      </c>
      <c r="F136" s="128" t="s">
        <v>141</v>
      </c>
      <c r="G136" s="129" t="s">
        <v>126</v>
      </c>
      <c r="H136" s="130">
        <v>2.125</v>
      </c>
      <c r="I136" s="131"/>
      <c r="J136" s="132">
        <f>ROUND(I136*H136,2)</f>
        <v>0</v>
      </c>
      <c r="K136" s="133"/>
      <c r="L136" s="30"/>
      <c r="M136" s="134" t="s">
        <v>1</v>
      </c>
      <c r="N136" s="135" t="s">
        <v>44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127</v>
      </c>
      <c r="AT136" s="138" t="s">
        <v>123</v>
      </c>
      <c r="AU136" s="138" t="s">
        <v>86</v>
      </c>
      <c r="AY136" s="15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84</v>
      </c>
      <c r="BK136" s="139">
        <f>ROUND(I136*H136,2)</f>
        <v>0</v>
      </c>
      <c r="BL136" s="15" t="s">
        <v>127</v>
      </c>
      <c r="BM136" s="138" t="s">
        <v>142</v>
      </c>
    </row>
    <row r="137" spans="2:65" s="12" customFormat="1" ht="11.25">
      <c r="B137" s="140"/>
      <c r="D137" s="141" t="s">
        <v>129</v>
      </c>
      <c r="E137" s="142" t="s">
        <v>1</v>
      </c>
      <c r="F137" s="143" t="s">
        <v>143</v>
      </c>
      <c r="H137" s="144">
        <v>2.125</v>
      </c>
      <c r="I137" s="145"/>
      <c r="L137" s="140"/>
      <c r="M137" s="146"/>
      <c r="T137" s="147"/>
      <c r="AT137" s="142" t="s">
        <v>129</v>
      </c>
      <c r="AU137" s="142" t="s">
        <v>86</v>
      </c>
      <c r="AV137" s="12" t="s">
        <v>86</v>
      </c>
      <c r="AW137" s="12" t="s">
        <v>34</v>
      </c>
      <c r="AX137" s="12" t="s">
        <v>84</v>
      </c>
      <c r="AY137" s="142" t="s">
        <v>121</v>
      </c>
    </row>
    <row r="138" spans="2:65" s="1" customFormat="1" ht="37.9" customHeight="1">
      <c r="B138" s="30"/>
      <c r="C138" s="126" t="s">
        <v>127</v>
      </c>
      <c r="D138" s="126" t="s">
        <v>123</v>
      </c>
      <c r="E138" s="127" t="s">
        <v>144</v>
      </c>
      <c r="F138" s="128" t="s">
        <v>145</v>
      </c>
      <c r="G138" s="129" t="s">
        <v>126</v>
      </c>
      <c r="H138" s="130">
        <v>197.084</v>
      </c>
      <c r="I138" s="131"/>
      <c r="J138" s="132">
        <f>ROUND(I138*H138,2)</f>
        <v>0</v>
      </c>
      <c r="K138" s="133"/>
      <c r="L138" s="30"/>
      <c r="M138" s="134" t="s">
        <v>1</v>
      </c>
      <c r="N138" s="135" t="s">
        <v>44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127</v>
      </c>
      <c r="AT138" s="138" t="s">
        <v>123</v>
      </c>
      <c r="AU138" s="138" t="s">
        <v>86</v>
      </c>
      <c r="AY138" s="15" t="s">
        <v>121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84</v>
      </c>
      <c r="BK138" s="139">
        <f>ROUND(I138*H138,2)</f>
        <v>0</v>
      </c>
      <c r="BL138" s="15" t="s">
        <v>127</v>
      </c>
      <c r="BM138" s="138" t="s">
        <v>146</v>
      </c>
    </row>
    <row r="139" spans="2:65" s="12" customFormat="1" ht="11.25">
      <c r="B139" s="140"/>
      <c r="D139" s="141" t="s">
        <v>129</v>
      </c>
      <c r="E139" s="142" t="s">
        <v>1</v>
      </c>
      <c r="F139" s="143" t="s">
        <v>147</v>
      </c>
      <c r="H139" s="144">
        <v>197.084</v>
      </c>
      <c r="I139" s="145"/>
      <c r="L139" s="140"/>
      <c r="M139" s="146"/>
      <c r="T139" s="147"/>
      <c r="AT139" s="142" t="s">
        <v>129</v>
      </c>
      <c r="AU139" s="142" t="s">
        <v>86</v>
      </c>
      <c r="AV139" s="12" t="s">
        <v>86</v>
      </c>
      <c r="AW139" s="12" t="s">
        <v>34</v>
      </c>
      <c r="AX139" s="12" t="s">
        <v>84</v>
      </c>
      <c r="AY139" s="142" t="s">
        <v>121</v>
      </c>
    </row>
    <row r="140" spans="2:65" s="1" customFormat="1" ht="37.9" customHeight="1">
      <c r="B140" s="30"/>
      <c r="C140" s="126" t="s">
        <v>148</v>
      </c>
      <c r="D140" s="126" t="s">
        <v>123</v>
      </c>
      <c r="E140" s="127" t="s">
        <v>149</v>
      </c>
      <c r="F140" s="128" t="s">
        <v>150</v>
      </c>
      <c r="G140" s="129" t="s">
        <v>126</v>
      </c>
      <c r="H140" s="130">
        <v>57.319000000000003</v>
      </c>
      <c r="I140" s="131"/>
      <c r="J140" s="132">
        <f>ROUND(I140*H140,2)</f>
        <v>0</v>
      </c>
      <c r="K140" s="133"/>
      <c r="L140" s="30"/>
      <c r="M140" s="134" t="s">
        <v>1</v>
      </c>
      <c r="N140" s="135" t="s">
        <v>44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127</v>
      </c>
      <c r="AT140" s="138" t="s">
        <v>123</v>
      </c>
      <c r="AU140" s="138" t="s">
        <v>86</v>
      </c>
      <c r="AY140" s="15" t="s">
        <v>121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84</v>
      </c>
      <c r="BK140" s="139">
        <f>ROUND(I140*H140,2)</f>
        <v>0</v>
      </c>
      <c r="BL140" s="15" t="s">
        <v>127</v>
      </c>
      <c r="BM140" s="138" t="s">
        <v>151</v>
      </c>
    </row>
    <row r="141" spans="2:65" s="12" customFormat="1" ht="11.25">
      <c r="B141" s="140"/>
      <c r="D141" s="141" t="s">
        <v>129</v>
      </c>
      <c r="E141" s="142" t="s">
        <v>1</v>
      </c>
      <c r="F141" s="143" t="s">
        <v>152</v>
      </c>
      <c r="H141" s="144">
        <v>30.08</v>
      </c>
      <c r="I141" s="145"/>
      <c r="L141" s="140"/>
      <c r="M141" s="146"/>
      <c r="T141" s="147"/>
      <c r="AT141" s="142" t="s">
        <v>129</v>
      </c>
      <c r="AU141" s="142" t="s">
        <v>86</v>
      </c>
      <c r="AV141" s="12" t="s">
        <v>86</v>
      </c>
      <c r="AW141" s="12" t="s">
        <v>34</v>
      </c>
      <c r="AX141" s="12" t="s">
        <v>79</v>
      </c>
      <c r="AY141" s="142" t="s">
        <v>121</v>
      </c>
    </row>
    <row r="142" spans="2:65" s="12" customFormat="1" ht="11.25">
      <c r="B142" s="140"/>
      <c r="D142" s="141" t="s">
        <v>129</v>
      </c>
      <c r="E142" s="142" t="s">
        <v>1</v>
      </c>
      <c r="F142" s="143" t="s">
        <v>153</v>
      </c>
      <c r="H142" s="144">
        <v>10.298999999999999</v>
      </c>
      <c r="I142" s="145"/>
      <c r="L142" s="140"/>
      <c r="M142" s="146"/>
      <c r="T142" s="147"/>
      <c r="AT142" s="142" t="s">
        <v>129</v>
      </c>
      <c r="AU142" s="142" t="s">
        <v>86</v>
      </c>
      <c r="AV142" s="12" t="s">
        <v>86</v>
      </c>
      <c r="AW142" s="12" t="s">
        <v>34</v>
      </c>
      <c r="AX142" s="12" t="s">
        <v>79</v>
      </c>
      <c r="AY142" s="142" t="s">
        <v>121</v>
      </c>
    </row>
    <row r="143" spans="2:65" s="12" customFormat="1" ht="11.25">
      <c r="B143" s="140"/>
      <c r="D143" s="141" t="s">
        <v>129</v>
      </c>
      <c r="E143" s="142" t="s">
        <v>1</v>
      </c>
      <c r="F143" s="143" t="s">
        <v>154</v>
      </c>
      <c r="H143" s="144">
        <v>2.125</v>
      </c>
      <c r="I143" s="145"/>
      <c r="L143" s="140"/>
      <c r="M143" s="146"/>
      <c r="T143" s="147"/>
      <c r="AT143" s="142" t="s">
        <v>129</v>
      </c>
      <c r="AU143" s="142" t="s">
        <v>86</v>
      </c>
      <c r="AV143" s="12" t="s">
        <v>86</v>
      </c>
      <c r="AW143" s="12" t="s">
        <v>34</v>
      </c>
      <c r="AX143" s="12" t="s">
        <v>79</v>
      </c>
      <c r="AY143" s="142" t="s">
        <v>121</v>
      </c>
    </row>
    <row r="144" spans="2:65" s="12" customFormat="1" ht="11.25">
      <c r="B144" s="140"/>
      <c r="D144" s="141" t="s">
        <v>129</v>
      </c>
      <c r="E144" s="142" t="s">
        <v>1</v>
      </c>
      <c r="F144" s="143" t="s">
        <v>155</v>
      </c>
      <c r="H144" s="144">
        <v>13.695</v>
      </c>
      <c r="I144" s="145"/>
      <c r="L144" s="140"/>
      <c r="M144" s="146"/>
      <c r="T144" s="147"/>
      <c r="AT144" s="142" t="s">
        <v>129</v>
      </c>
      <c r="AU144" s="142" t="s">
        <v>86</v>
      </c>
      <c r="AV144" s="12" t="s">
        <v>86</v>
      </c>
      <c r="AW144" s="12" t="s">
        <v>34</v>
      </c>
      <c r="AX144" s="12" t="s">
        <v>79</v>
      </c>
      <c r="AY144" s="142" t="s">
        <v>121</v>
      </c>
    </row>
    <row r="145" spans="2:65" s="12" customFormat="1" ht="11.25">
      <c r="B145" s="140"/>
      <c r="D145" s="141" t="s">
        <v>129</v>
      </c>
      <c r="E145" s="142" t="s">
        <v>1</v>
      </c>
      <c r="F145" s="143" t="s">
        <v>156</v>
      </c>
      <c r="H145" s="144">
        <v>1.1200000000000001</v>
      </c>
      <c r="I145" s="145"/>
      <c r="L145" s="140"/>
      <c r="M145" s="146"/>
      <c r="T145" s="147"/>
      <c r="AT145" s="142" t="s">
        <v>129</v>
      </c>
      <c r="AU145" s="142" t="s">
        <v>86</v>
      </c>
      <c r="AV145" s="12" t="s">
        <v>86</v>
      </c>
      <c r="AW145" s="12" t="s">
        <v>34</v>
      </c>
      <c r="AX145" s="12" t="s">
        <v>79</v>
      </c>
      <c r="AY145" s="142" t="s">
        <v>121</v>
      </c>
    </row>
    <row r="146" spans="2:65" s="13" customFormat="1" ht="11.25">
      <c r="B146" s="148"/>
      <c r="D146" s="141" t="s">
        <v>129</v>
      </c>
      <c r="E146" s="149" t="s">
        <v>1</v>
      </c>
      <c r="F146" s="150" t="s">
        <v>134</v>
      </c>
      <c r="H146" s="151">
        <v>57.319000000000003</v>
      </c>
      <c r="I146" s="152"/>
      <c r="L146" s="148"/>
      <c r="M146" s="153"/>
      <c r="T146" s="154"/>
      <c r="AT146" s="149" t="s">
        <v>129</v>
      </c>
      <c r="AU146" s="149" t="s">
        <v>86</v>
      </c>
      <c r="AV146" s="13" t="s">
        <v>127</v>
      </c>
      <c r="AW146" s="13" t="s">
        <v>34</v>
      </c>
      <c r="AX146" s="13" t="s">
        <v>84</v>
      </c>
      <c r="AY146" s="149" t="s">
        <v>121</v>
      </c>
    </row>
    <row r="147" spans="2:65" s="1" customFormat="1" ht="24.2" customHeight="1">
      <c r="B147" s="30"/>
      <c r="C147" s="126" t="s">
        <v>157</v>
      </c>
      <c r="D147" s="126" t="s">
        <v>123</v>
      </c>
      <c r="E147" s="127" t="s">
        <v>158</v>
      </c>
      <c r="F147" s="128" t="s">
        <v>159</v>
      </c>
      <c r="G147" s="129" t="s">
        <v>126</v>
      </c>
      <c r="H147" s="130">
        <v>154.74100000000001</v>
      </c>
      <c r="I147" s="131"/>
      <c r="J147" s="132">
        <f>ROUND(I147*H147,2)</f>
        <v>0</v>
      </c>
      <c r="K147" s="133"/>
      <c r="L147" s="30"/>
      <c r="M147" s="134" t="s">
        <v>1</v>
      </c>
      <c r="N147" s="135" t="s">
        <v>44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127</v>
      </c>
      <c r="AT147" s="138" t="s">
        <v>123</v>
      </c>
      <c r="AU147" s="138" t="s">
        <v>86</v>
      </c>
      <c r="AY147" s="15" t="s">
        <v>121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84</v>
      </c>
      <c r="BK147" s="139">
        <f>ROUND(I147*H147,2)</f>
        <v>0</v>
      </c>
      <c r="BL147" s="15" t="s">
        <v>127</v>
      </c>
      <c r="BM147" s="138" t="s">
        <v>160</v>
      </c>
    </row>
    <row r="148" spans="2:65" s="12" customFormat="1" ht="11.25">
      <c r="B148" s="140"/>
      <c r="D148" s="141" t="s">
        <v>129</v>
      </c>
      <c r="E148" s="142" t="s">
        <v>1</v>
      </c>
      <c r="F148" s="143" t="s">
        <v>152</v>
      </c>
      <c r="H148" s="144">
        <v>30.08</v>
      </c>
      <c r="I148" s="145"/>
      <c r="L148" s="140"/>
      <c r="M148" s="146"/>
      <c r="T148" s="147"/>
      <c r="AT148" s="142" t="s">
        <v>129</v>
      </c>
      <c r="AU148" s="142" t="s">
        <v>86</v>
      </c>
      <c r="AV148" s="12" t="s">
        <v>86</v>
      </c>
      <c r="AW148" s="12" t="s">
        <v>34</v>
      </c>
      <c r="AX148" s="12" t="s">
        <v>79</v>
      </c>
      <c r="AY148" s="142" t="s">
        <v>121</v>
      </c>
    </row>
    <row r="149" spans="2:65" s="12" customFormat="1" ht="11.25">
      <c r="B149" s="140"/>
      <c r="D149" s="141" t="s">
        <v>129</v>
      </c>
      <c r="E149" s="142" t="s">
        <v>1</v>
      </c>
      <c r="F149" s="143" t="s">
        <v>161</v>
      </c>
      <c r="H149" s="144">
        <v>26.119</v>
      </c>
      <c r="I149" s="145"/>
      <c r="L149" s="140"/>
      <c r="M149" s="146"/>
      <c r="T149" s="147"/>
      <c r="AT149" s="142" t="s">
        <v>129</v>
      </c>
      <c r="AU149" s="142" t="s">
        <v>86</v>
      </c>
      <c r="AV149" s="12" t="s">
        <v>86</v>
      </c>
      <c r="AW149" s="12" t="s">
        <v>34</v>
      </c>
      <c r="AX149" s="12" t="s">
        <v>79</v>
      </c>
      <c r="AY149" s="142" t="s">
        <v>121</v>
      </c>
    </row>
    <row r="150" spans="2:65" s="12" customFormat="1" ht="11.25">
      <c r="B150" s="140"/>
      <c r="D150" s="141" t="s">
        <v>129</v>
      </c>
      <c r="E150" s="142" t="s">
        <v>1</v>
      </c>
      <c r="F150" s="143" t="s">
        <v>162</v>
      </c>
      <c r="H150" s="144">
        <v>98.542000000000002</v>
      </c>
      <c r="I150" s="145"/>
      <c r="L150" s="140"/>
      <c r="M150" s="146"/>
      <c r="T150" s="147"/>
      <c r="AT150" s="142" t="s">
        <v>129</v>
      </c>
      <c r="AU150" s="142" t="s">
        <v>86</v>
      </c>
      <c r="AV150" s="12" t="s">
        <v>86</v>
      </c>
      <c r="AW150" s="12" t="s">
        <v>34</v>
      </c>
      <c r="AX150" s="12" t="s">
        <v>79</v>
      </c>
      <c r="AY150" s="142" t="s">
        <v>121</v>
      </c>
    </row>
    <row r="151" spans="2:65" s="13" customFormat="1" ht="11.25">
      <c r="B151" s="148"/>
      <c r="D151" s="141" t="s">
        <v>129</v>
      </c>
      <c r="E151" s="149" t="s">
        <v>1</v>
      </c>
      <c r="F151" s="150" t="s">
        <v>134</v>
      </c>
      <c r="H151" s="151">
        <v>154.74100000000001</v>
      </c>
      <c r="I151" s="152"/>
      <c r="L151" s="148"/>
      <c r="M151" s="153"/>
      <c r="T151" s="154"/>
      <c r="AT151" s="149" t="s">
        <v>129</v>
      </c>
      <c r="AU151" s="149" t="s">
        <v>86</v>
      </c>
      <c r="AV151" s="13" t="s">
        <v>127</v>
      </c>
      <c r="AW151" s="13" t="s">
        <v>34</v>
      </c>
      <c r="AX151" s="13" t="s">
        <v>84</v>
      </c>
      <c r="AY151" s="149" t="s">
        <v>121</v>
      </c>
    </row>
    <row r="152" spans="2:65" s="1" customFormat="1" ht="24.2" customHeight="1">
      <c r="B152" s="30"/>
      <c r="C152" s="126" t="s">
        <v>163</v>
      </c>
      <c r="D152" s="126" t="s">
        <v>123</v>
      </c>
      <c r="E152" s="127" t="s">
        <v>164</v>
      </c>
      <c r="F152" s="128" t="s">
        <v>165</v>
      </c>
      <c r="G152" s="129" t="s">
        <v>166</v>
      </c>
      <c r="H152" s="130">
        <v>82.135999999999996</v>
      </c>
      <c r="I152" s="131"/>
      <c r="J152" s="132">
        <f>ROUND(I152*H152,2)</f>
        <v>0</v>
      </c>
      <c r="K152" s="133"/>
      <c r="L152" s="30"/>
      <c r="M152" s="134" t="s">
        <v>1</v>
      </c>
      <c r="N152" s="135" t="s">
        <v>44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127</v>
      </c>
      <c r="AT152" s="138" t="s">
        <v>123</v>
      </c>
      <c r="AU152" s="138" t="s">
        <v>86</v>
      </c>
      <c r="AY152" s="15" t="s">
        <v>121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84</v>
      </c>
      <c r="BK152" s="139">
        <f>ROUND(I152*H152,2)</f>
        <v>0</v>
      </c>
      <c r="BL152" s="15" t="s">
        <v>127</v>
      </c>
      <c r="BM152" s="138" t="s">
        <v>167</v>
      </c>
    </row>
    <row r="153" spans="2:65" s="1" customFormat="1" ht="44.25" customHeight="1">
      <c r="B153" s="30"/>
      <c r="C153" s="126" t="s">
        <v>168</v>
      </c>
      <c r="D153" s="126" t="s">
        <v>123</v>
      </c>
      <c r="E153" s="127" t="s">
        <v>169</v>
      </c>
      <c r="F153" s="128" t="s">
        <v>170</v>
      </c>
      <c r="G153" s="129" t="s">
        <v>166</v>
      </c>
      <c r="H153" s="130">
        <v>20.533999999999999</v>
      </c>
      <c r="I153" s="131"/>
      <c r="J153" s="132">
        <f>ROUND(I153*H153,2)</f>
        <v>0</v>
      </c>
      <c r="K153" s="133"/>
      <c r="L153" s="30"/>
      <c r="M153" s="134" t="s">
        <v>1</v>
      </c>
      <c r="N153" s="135" t="s">
        <v>44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127</v>
      </c>
      <c r="AT153" s="138" t="s">
        <v>123</v>
      </c>
      <c r="AU153" s="138" t="s">
        <v>86</v>
      </c>
      <c r="AY153" s="15" t="s">
        <v>121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84</v>
      </c>
      <c r="BK153" s="139">
        <f>ROUND(I153*H153,2)</f>
        <v>0</v>
      </c>
      <c r="BL153" s="15" t="s">
        <v>127</v>
      </c>
      <c r="BM153" s="138" t="s">
        <v>171</v>
      </c>
    </row>
    <row r="154" spans="2:65" s="1" customFormat="1" ht="33" customHeight="1">
      <c r="B154" s="30"/>
      <c r="C154" s="126" t="s">
        <v>172</v>
      </c>
      <c r="D154" s="126" t="s">
        <v>123</v>
      </c>
      <c r="E154" s="127" t="s">
        <v>173</v>
      </c>
      <c r="F154" s="128" t="s">
        <v>174</v>
      </c>
      <c r="G154" s="129" t="s">
        <v>166</v>
      </c>
      <c r="H154" s="130">
        <v>1.1200000000000001</v>
      </c>
      <c r="I154" s="131"/>
      <c r="J154" s="132">
        <f>ROUND(I154*H154,2)</f>
        <v>0</v>
      </c>
      <c r="K154" s="133"/>
      <c r="L154" s="30"/>
      <c r="M154" s="134" t="s">
        <v>1</v>
      </c>
      <c r="N154" s="135" t="s">
        <v>44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127</v>
      </c>
      <c r="AT154" s="138" t="s">
        <v>123</v>
      </c>
      <c r="AU154" s="138" t="s">
        <v>86</v>
      </c>
      <c r="AY154" s="15" t="s">
        <v>121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84</v>
      </c>
      <c r="BK154" s="139">
        <f>ROUND(I154*H154,2)</f>
        <v>0</v>
      </c>
      <c r="BL154" s="15" t="s">
        <v>127</v>
      </c>
      <c r="BM154" s="138" t="s">
        <v>175</v>
      </c>
    </row>
    <row r="155" spans="2:65" s="1" customFormat="1" ht="29.25">
      <c r="B155" s="30"/>
      <c r="D155" s="141" t="s">
        <v>176</v>
      </c>
      <c r="F155" s="155" t="s">
        <v>177</v>
      </c>
      <c r="I155" s="156"/>
      <c r="L155" s="30"/>
      <c r="M155" s="157"/>
      <c r="T155" s="54"/>
      <c r="AT155" s="15" t="s">
        <v>176</v>
      </c>
      <c r="AU155" s="15" t="s">
        <v>86</v>
      </c>
    </row>
    <row r="156" spans="2:65" s="1" customFormat="1" ht="33" customHeight="1">
      <c r="B156" s="30"/>
      <c r="C156" s="126" t="s">
        <v>178</v>
      </c>
      <c r="D156" s="126" t="s">
        <v>123</v>
      </c>
      <c r="E156" s="127" t="s">
        <v>179</v>
      </c>
      <c r="F156" s="128" t="s">
        <v>180</v>
      </c>
      <c r="G156" s="129" t="s">
        <v>181</v>
      </c>
      <c r="H156" s="130">
        <v>124.5</v>
      </c>
      <c r="I156" s="131"/>
      <c r="J156" s="132">
        <f>ROUND(I156*H156,2)</f>
        <v>0</v>
      </c>
      <c r="K156" s="133"/>
      <c r="L156" s="30"/>
      <c r="M156" s="134" t="s">
        <v>1</v>
      </c>
      <c r="N156" s="135" t="s">
        <v>44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127</v>
      </c>
      <c r="AT156" s="138" t="s">
        <v>123</v>
      </c>
      <c r="AU156" s="138" t="s">
        <v>86</v>
      </c>
      <c r="AY156" s="15" t="s">
        <v>121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5" t="s">
        <v>84</v>
      </c>
      <c r="BK156" s="139">
        <f>ROUND(I156*H156,2)</f>
        <v>0</v>
      </c>
      <c r="BL156" s="15" t="s">
        <v>127</v>
      </c>
      <c r="BM156" s="138" t="s">
        <v>182</v>
      </c>
    </row>
    <row r="157" spans="2:65" s="1" customFormat="1" ht="16.5" customHeight="1">
      <c r="B157" s="30"/>
      <c r="C157" s="158" t="s">
        <v>183</v>
      </c>
      <c r="D157" s="158" t="s">
        <v>184</v>
      </c>
      <c r="E157" s="159" t="s">
        <v>185</v>
      </c>
      <c r="F157" s="160" t="s">
        <v>186</v>
      </c>
      <c r="G157" s="161" t="s">
        <v>166</v>
      </c>
      <c r="H157" s="162">
        <v>41.1</v>
      </c>
      <c r="I157" s="163"/>
      <c r="J157" s="164">
        <f>ROUND(I157*H157,2)</f>
        <v>0</v>
      </c>
      <c r="K157" s="165"/>
      <c r="L157" s="166"/>
      <c r="M157" s="167" t="s">
        <v>1</v>
      </c>
      <c r="N157" s="168" t="s">
        <v>44</v>
      </c>
      <c r="P157" s="136">
        <f>O157*H157</f>
        <v>0</v>
      </c>
      <c r="Q157" s="136">
        <v>1</v>
      </c>
      <c r="R157" s="136">
        <f>Q157*H157</f>
        <v>41.1</v>
      </c>
      <c r="S157" s="136">
        <v>0</v>
      </c>
      <c r="T157" s="137">
        <f>S157*H157</f>
        <v>0</v>
      </c>
      <c r="AR157" s="138" t="s">
        <v>168</v>
      </c>
      <c r="AT157" s="138" t="s">
        <v>184</v>
      </c>
      <c r="AU157" s="138" t="s">
        <v>86</v>
      </c>
      <c r="AY157" s="15" t="s">
        <v>121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84</v>
      </c>
      <c r="BK157" s="139">
        <f>ROUND(I157*H157,2)</f>
        <v>0</v>
      </c>
      <c r="BL157" s="15" t="s">
        <v>127</v>
      </c>
      <c r="BM157" s="138" t="s">
        <v>187</v>
      </c>
    </row>
    <row r="158" spans="2:65" s="1" customFormat="1" ht="24.2" customHeight="1">
      <c r="B158" s="30"/>
      <c r="C158" s="126" t="s">
        <v>8</v>
      </c>
      <c r="D158" s="126" t="s">
        <v>123</v>
      </c>
      <c r="E158" s="127" t="s">
        <v>188</v>
      </c>
      <c r="F158" s="128" t="s">
        <v>189</v>
      </c>
      <c r="G158" s="129" t="s">
        <v>181</v>
      </c>
      <c r="H158" s="130">
        <v>124.5</v>
      </c>
      <c r="I158" s="131"/>
      <c r="J158" s="132">
        <f>ROUND(I158*H158,2)</f>
        <v>0</v>
      </c>
      <c r="K158" s="133"/>
      <c r="L158" s="30"/>
      <c r="M158" s="134" t="s">
        <v>1</v>
      </c>
      <c r="N158" s="135" t="s">
        <v>44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127</v>
      </c>
      <c r="AT158" s="138" t="s">
        <v>123</v>
      </c>
      <c r="AU158" s="138" t="s">
        <v>86</v>
      </c>
      <c r="AY158" s="15" t="s">
        <v>121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5" t="s">
        <v>84</v>
      </c>
      <c r="BK158" s="139">
        <f>ROUND(I158*H158,2)</f>
        <v>0</v>
      </c>
      <c r="BL158" s="15" t="s">
        <v>127</v>
      </c>
      <c r="BM158" s="138" t="s">
        <v>190</v>
      </c>
    </row>
    <row r="159" spans="2:65" s="1" customFormat="1" ht="16.5" customHeight="1">
      <c r="B159" s="30"/>
      <c r="C159" s="158" t="s">
        <v>191</v>
      </c>
      <c r="D159" s="158" t="s">
        <v>184</v>
      </c>
      <c r="E159" s="159" t="s">
        <v>192</v>
      </c>
      <c r="F159" s="160" t="s">
        <v>193</v>
      </c>
      <c r="G159" s="161" t="s">
        <v>194</v>
      </c>
      <c r="H159" s="162">
        <v>2.8639999999999999</v>
      </c>
      <c r="I159" s="163"/>
      <c r="J159" s="164">
        <f>ROUND(I159*H159,2)</f>
        <v>0</v>
      </c>
      <c r="K159" s="165"/>
      <c r="L159" s="166"/>
      <c r="M159" s="167" t="s">
        <v>1</v>
      </c>
      <c r="N159" s="168" t="s">
        <v>44</v>
      </c>
      <c r="P159" s="136">
        <f>O159*H159</f>
        <v>0</v>
      </c>
      <c r="Q159" s="136">
        <v>1E-3</v>
      </c>
      <c r="R159" s="136">
        <f>Q159*H159</f>
        <v>2.8639999999999998E-3</v>
      </c>
      <c r="S159" s="136">
        <v>0</v>
      </c>
      <c r="T159" s="137">
        <f>S159*H159</f>
        <v>0</v>
      </c>
      <c r="AR159" s="138" t="s">
        <v>168</v>
      </c>
      <c r="AT159" s="138" t="s">
        <v>184</v>
      </c>
      <c r="AU159" s="138" t="s">
        <v>86</v>
      </c>
      <c r="AY159" s="15" t="s">
        <v>121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84</v>
      </c>
      <c r="BK159" s="139">
        <f>ROUND(I159*H159,2)</f>
        <v>0</v>
      </c>
      <c r="BL159" s="15" t="s">
        <v>127</v>
      </c>
      <c r="BM159" s="138" t="s">
        <v>195</v>
      </c>
    </row>
    <row r="160" spans="2:65" s="12" customFormat="1" ht="11.25">
      <c r="B160" s="140"/>
      <c r="D160" s="141" t="s">
        <v>129</v>
      </c>
      <c r="F160" s="143" t="s">
        <v>196</v>
      </c>
      <c r="H160" s="144">
        <v>2.8639999999999999</v>
      </c>
      <c r="I160" s="145"/>
      <c r="L160" s="140"/>
      <c r="M160" s="146"/>
      <c r="T160" s="147"/>
      <c r="AT160" s="142" t="s">
        <v>129</v>
      </c>
      <c r="AU160" s="142" t="s">
        <v>86</v>
      </c>
      <c r="AV160" s="12" t="s">
        <v>86</v>
      </c>
      <c r="AW160" s="12" t="s">
        <v>4</v>
      </c>
      <c r="AX160" s="12" t="s">
        <v>84</v>
      </c>
      <c r="AY160" s="142" t="s">
        <v>121</v>
      </c>
    </row>
    <row r="161" spans="2:65" s="1" customFormat="1" ht="16.5" customHeight="1">
      <c r="B161" s="30"/>
      <c r="C161" s="126" t="s">
        <v>197</v>
      </c>
      <c r="D161" s="126" t="s">
        <v>123</v>
      </c>
      <c r="E161" s="127" t="s">
        <v>198</v>
      </c>
      <c r="F161" s="128" t="s">
        <v>199</v>
      </c>
      <c r="G161" s="129" t="s">
        <v>126</v>
      </c>
      <c r="H161" s="130">
        <v>141.04599999999999</v>
      </c>
      <c r="I161" s="131"/>
      <c r="J161" s="132">
        <f>ROUND(I161*H161,2)</f>
        <v>0</v>
      </c>
      <c r="K161" s="133"/>
      <c r="L161" s="30"/>
      <c r="M161" s="134" t="s">
        <v>1</v>
      </c>
      <c r="N161" s="135" t="s">
        <v>44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127</v>
      </c>
      <c r="AT161" s="138" t="s">
        <v>123</v>
      </c>
      <c r="AU161" s="138" t="s">
        <v>86</v>
      </c>
      <c r="AY161" s="15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84</v>
      </c>
      <c r="BK161" s="139">
        <f>ROUND(I161*H161,2)</f>
        <v>0</v>
      </c>
      <c r="BL161" s="15" t="s">
        <v>127</v>
      </c>
      <c r="BM161" s="138" t="s">
        <v>200</v>
      </c>
    </row>
    <row r="162" spans="2:65" s="12" customFormat="1" ht="11.25">
      <c r="B162" s="140"/>
      <c r="D162" s="141" t="s">
        <v>129</v>
      </c>
      <c r="E162" s="142" t="s">
        <v>1</v>
      </c>
      <c r="F162" s="143" t="s">
        <v>201</v>
      </c>
      <c r="H162" s="144">
        <v>141.04599999999999</v>
      </c>
      <c r="I162" s="145"/>
      <c r="L162" s="140"/>
      <c r="M162" s="146"/>
      <c r="T162" s="147"/>
      <c r="AT162" s="142" t="s">
        <v>129</v>
      </c>
      <c r="AU162" s="142" t="s">
        <v>86</v>
      </c>
      <c r="AV162" s="12" t="s">
        <v>86</v>
      </c>
      <c r="AW162" s="12" t="s">
        <v>34</v>
      </c>
      <c r="AX162" s="12" t="s">
        <v>84</v>
      </c>
      <c r="AY162" s="142" t="s">
        <v>121</v>
      </c>
    </row>
    <row r="163" spans="2:65" s="1" customFormat="1" ht="24.2" customHeight="1">
      <c r="B163" s="30"/>
      <c r="C163" s="126" t="s">
        <v>202</v>
      </c>
      <c r="D163" s="126" t="s">
        <v>123</v>
      </c>
      <c r="E163" s="127" t="s">
        <v>203</v>
      </c>
      <c r="F163" s="128" t="s">
        <v>204</v>
      </c>
      <c r="G163" s="129" t="s">
        <v>126</v>
      </c>
      <c r="H163" s="130">
        <v>98.542000000000002</v>
      </c>
      <c r="I163" s="131"/>
      <c r="J163" s="132">
        <f>ROUND(I163*H163,2)</f>
        <v>0</v>
      </c>
      <c r="K163" s="133"/>
      <c r="L163" s="30"/>
      <c r="M163" s="134" t="s">
        <v>1</v>
      </c>
      <c r="N163" s="135" t="s">
        <v>44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127</v>
      </c>
      <c r="AT163" s="138" t="s">
        <v>123</v>
      </c>
      <c r="AU163" s="138" t="s">
        <v>86</v>
      </c>
      <c r="AY163" s="15" t="s">
        <v>121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84</v>
      </c>
      <c r="BK163" s="139">
        <f>ROUND(I163*H163,2)</f>
        <v>0</v>
      </c>
      <c r="BL163" s="15" t="s">
        <v>127</v>
      </c>
      <c r="BM163" s="138" t="s">
        <v>205</v>
      </c>
    </row>
    <row r="164" spans="2:65" s="1" customFormat="1" ht="19.5">
      <c r="B164" s="30"/>
      <c r="D164" s="141" t="s">
        <v>176</v>
      </c>
      <c r="F164" s="155" t="s">
        <v>206</v>
      </c>
      <c r="I164" s="156"/>
      <c r="L164" s="30"/>
      <c r="M164" s="157"/>
      <c r="T164" s="54"/>
      <c r="AT164" s="15" t="s">
        <v>176</v>
      </c>
      <c r="AU164" s="15" t="s">
        <v>86</v>
      </c>
    </row>
    <row r="165" spans="2:65" s="12" customFormat="1" ht="11.25">
      <c r="B165" s="140"/>
      <c r="D165" s="141" t="s">
        <v>129</v>
      </c>
      <c r="E165" s="142" t="s">
        <v>1</v>
      </c>
      <c r="F165" s="143" t="s">
        <v>207</v>
      </c>
      <c r="H165" s="144">
        <v>98.542000000000002</v>
      </c>
      <c r="I165" s="145"/>
      <c r="L165" s="140"/>
      <c r="M165" s="146"/>
      <c r="T165" s="147"/>
      <c r="AT165" s="142" t="s">
        <v>129</v>
      </c>
      <c r="AU165" s="142" t="s">
        <v>86</v>
      </c>
      <c r="AV165" s="12" t="s">
        <v>86</v>
      </c>
      <c r="AW165" s="12" t="s">
        <v>34</v>
      </c>
      <c r="AX165" s="12" t="s">
        <v>84</v>
      </c>
      <c r="AY165" s="142" t="s">
        <v>121</v>
      </c>
    </row>
    <row r="166" spans="2:65" s="11" customFormat="1" ht="22.9" customHeight="1">
      <c r="B166" s="114"/>
      <c r="D166" s="115" t="s">
        <v>78</v>
      </c>
      <c r="E166" s="124" t="s">
        <v>86</v>
      </c>
      <c r="F166" s="124" t="s">
        <v>208</v>
      </c>
      <c r="I166" s="117"/>
      <c r="J166" s="125">
        <f>BK166</f>
        <v>0</v>
      </c>
      <c r="L166" s="114"/>
      <c r="M166" s="119"/>
      <c r="P166" s="120">
        <f>SUM(P167:P178)</f>
        <v>0</v>
      </c>
      <c r="R166" s="120">
        <f>SUM(R167:R178)</f>
        <v>29.110813596812001</v>
      </c>
      <c r="T166" s="121">
        <f>SUM(T167:T178)</f>
        <v>0</v>
      </c>
      <c r="AR166" s="115" t="s">
        <v>84</v>
      </c>
      <c r="AT166" s="122" t="s">
        <v>78</v>
      </c>
      <c r="AU166" s="122" t="s">
        <v>84</v>
      </c>
      <c r="AY166" s="115" t="s">
        <v>121</v>
      </c>
      <c r="BK166" s="123">
        <f>SUM(BK167:BK178)</f>
        <v>0</v>
      </c>
    </row>
    <row r="167" spans="2:65" s="1" customFormat="1" ht="33" customHeight="1">
      <c r="B167" s="30"/>
      <c r="C167" s="126" t="s">
        <v>209</v>
      </c>
      <c r="D167" s="126" t="s">
        <v>123</v>
      </c>
      <c r="E167" s="127" t="s">
        <v>210</v>
      </c>
      <c r="F167" s="128" t="s">
        <v>211</v>
      </c>
      <c r="G167" s="129" t="s">
        <v>126</v>
      </c>
      <c r="H167" s="130">
        <v>13.695</v>
      </c>
      <c r="I167" s="131"/>
      <c r="J167" s="132">
        <f>ROUND(I167*H167,2)</f>
        <v>0</v>
      </c>
      <c r="K167" s="133"/>
      <c r="L167" s="30"/>
      <c r="M167" s="134" t="s">
        <v>1</v>
      </c>
      <c r="N167" s="135" t="s">
        <v>44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127</v>
      </c>
      <c r="AT167" s="138" t="s">
        <v>123</v>
      </c>
      <c r="AU167" s="138" t="s">
        <v>86</v>
      </c>
      <c r="AY167" s="15" t="s">
        <v>121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5" t="s">
        <v>84</v>
      </c>
      <c r="BK167" s="139">
        <f>ROUND(I167*H167,2)</f>
        <v>0</v>
      </c>
      <c r="BL167" s="15" t="s">
        <v>127</v>
      </c>
      <c r="BM167" s="138" t="s">
        <v>212</v>
      </c>
    </row>
    <row r="168" spans="2:65" s="1" customFormat="1" ht="24.2" customHeight="1">
      <c r="B168" s="30"/>
      <c r="C168" s="126" t="s">
        <v>213</v>
      </c>
      <c r="D168" s="126" t="s">
        <v>123</v>
      </c>
      <c r="E168" s="127" t="s">
        <v>214</v>
      </c>
      <c r="F168" s="128" t="s">
        <v>215</v>
      </c>
      <c r="G168" s="129" t="s">
        <v>181</v>
      </c>
      <c r="H168" s="130">
        <v>61.1</v>
      </c>
      <c r="I168" s="131"/>
      <c r="J168" s="132">
        <f>ROUND(I168*H168,2)</f>
        <v>0</v>
      </c>
      <c r="K168" s="133"/>
      <c r="L168" s="30"/>
      <c r="M168" s="134" t="s">
        <v>1</v>
      </c>
      <c r="N168" s="135" t="s">
        <v>44</v>
      </c>
      <c r="P168" s="136">
        <f>O168*H168</f>
        <v>0</v>
      </c>
      <c r="Q168" s="136">
        <v>1.7000000000000001E-4</v>
      </c>
      <c r="R168" s="136">
        <f>Q168*H168</f>
        <v>1.0387E-2</v>
      </c>
      <c r="S168" s="136">
        <v>0</v>
      </c>
      <c r="T168" s="137">
        <f>S168*H168</f>
        <v>0</v>
      </c>
      <c r="AR168" s="138" t="s">
        <v>127</v>
      </c>
      <c r="AT168" s="138" t="s">
        <v>123</v>
      </c>
      <c r="AU168" s="138" t="s">
        <v>86</v>
      </c>
      <c r="AY168" s="15" t="s">
        <v>121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84</v>
      </c>
      <c r="BK168" s="139">
        <f>ROUND(I168*H168,2)</f>
        <v>0</v>
      </c>
      <c r="BL168" s="15" t="s">
        <v>127</v>
      </c>
      <c r="BM168" s="138" t="s">
        <v>216</v>
      </c>
    </row>
    <row r="169" spans="2:65" s="12" customFormat="1" ht="11.25">
      <c r="B169" s="140"/>
      <c r="D169" s="141" t="s">
        <v>129</v>
      </c>
      <c r="E169" s="142" t="s">
        <v>1</v>
      </c>
      <c r="F169" s="143" t="s">
        <v>217</v>
      </c>
      <c r="H169" s="144">
        <v>61.1</v>
      </c>
      <c r="I169" s="145"/>
      <c r="L169" s="140"/>
      <c r="M169" s="146"/>
      <c r="T169" s="147"/>
      <c r="AT169" s="142" t="s">
        <v>129</v>
      </c>
      <c r="AU169" s="142" t="s">
        <v>86</v>
      </c>
      <c r="AV169" s="12" t="s">
        <v>86</v>
      </c>
      <c r="AW169" s="12" t="s">
        <v>34</v>
      </c>
      <c r="AX169" s="12" t="s">
        <v>84</v>
      </c>
      <c r="AY169" s="142" t="s">
        <v>121</v>
      </c>
    </row>
    <row r="170" spans="2:65" s="1" customFormat="1" ht="24.2" customHeight="1">
      <c r="B170" s="30"/>
      <c r="C170" s="158" t="s">
        <v>218</v>
      </c>
      <c r="D170" s="158" t="s">
        <v>184</v>
      </c>
      <c r="E170" s="159" t="s">
        <v>219</v>
      </c>
      <c r="F170" s="160" t="s">
        <v>220</v>
      </c>
      <c r="G170" s="161" t="s">
        <v>181</v>
      </c>
      <c r="H170" s="162">
        <v>72.373000000000005</v>
      </c>
      <c r="I170" s="163"/>
      <c r="J170" s="164">
        <f>ROUND(I170*H170,2)</f>
        <v>0</v>
      </c>
      <c r="K170" s="165"/>
      <c r="L170" s="166"/>
      <c r="M170" s="167" t="s">
        <v>1</v>
      </c>
      <c r="N170" s="168" t="s">
        <v>44</v>
      </c>
      <c r="P170" s="136">
        <f>O170*H170</f>
        <v>0</v>
      </c>
      <c r="Q170" s="136">
        <v>4.0000000000000002E-4</v>
      </c>
      <c r="R170" s="136">
        <f>Q170*H170</f>
        <v>2.8949200000000005E-2</v>
      </c>
      <c r="S170" s="136">
        <v>0</v>
      </c>
      <c r="T170" s="137">
        <f>S170*H170</f>
        <v>0</v>
      </c>
      <c r="AR170" s="138" t="s">
        <v>168</v>
      </c>
      <c r="AT170" s="138" t="s">
        <v>184</v>
      </c>
      <c r="AU170" s="138" t="s">
        <v>86</v>
      </c>
      <c r="AY170" s="15" t="s">
        <v>121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84</v>
      </c>
      <c r="BK170" s="139">
        <f>ROUND(I170*H170,2)</f>
        <v>0</v>
      </c>
      <c r="BL170" s="15" t="s">
        <v>127</v>
      </c>
      <c r="BM170" s="138" t="s">
        <v>221</v>
      </c>
    </row>
    <row r="171" spans="2:65" s="12" customFormat="1" ht="11.25">
      <c r="B171" s="140"/>
      <c r="D171" s="141" t="s">
        <v>129</v>
      </c>
      <c r="F171" s="143" t="s">
        <v>222</v>
      </c>
      <c r="H171" s="144">
        <v>72.373000000000005</v>
      </c>
      <c r="I171" s="145"/>
      <c r="L171" s="140"/>
      <c r="M171" s="146"/>
      <c r="T171" s="147"/>
      <c r="AT171" s="142" t="s">
        <v>129</v>
      </c>
      <c r="AU171" s="142" t="s">
        <v>86</v>
      </c>
      <c r="AV171" s="12" t="s">
        <v>86</v>
      </c>
      <c r="AW171" s="12" t="s">
        <v>4</v>
      </c>
      <c r="AX171" s="12" t="s">
        <v>84</v>
      </c>
      <c r="AY171" s="142" t="s">
        <v>121</v>
      </c>
    </row>
    <row r="172" spans="2:65" s="1" customFormat="1" ht="24.2" customHeight="1">
      <c r="B172" s="30"/>
      <c r="C172" s="126" t="s">
        <v>223</v>
      </c>
      <c r="D172" s="126" t="s">
        <v>123</v>
      </c>
      <c r="E172" s="127" t="s">
        <v>224</v>
      </c>
      <c r="F172" s="128" t="s">
        <v>225</v>
      </c>
      <c r="G172" s="129" t="s">
        <v>226</v>
      </c>
      <c r="H172" s="130">
        <v>8.3000000000000007</v>
      </c>
      <c r="I172" s="131"/>
      <c r="J172" s="132">
        <f>ROUND(I172*H172,2)</f>
        <v>0</v>
      </c>
      <c r="K172" s="133"/>
      <c r="L172" s="30"/>
      <c r="M172" s="134" t="s">
        <v>1</v>
      </c>
      <c r="N172" s="135" t="s">
        <v>44</v>
      </c>
      <c r="P172" s="136">
        <f>O172*H172</f>
        <v>0</v>
      </c>
      <c r="Q172" s="136">
        <v>1.1628000000000001E-3</v>
      </c>
      <c r="R172" s="136">
        <f>Q172*H172</f>
        <v>9.6512400000000019E-3</v>
      </c>
      <c r="S172" s="136">
        <v>0</v>
      </c>
      <c r="T172" s="137">
        <f>S172*H172</f>
        <v>0</v>
      </c>
      <c r="AR172" s="138" t="s">
        <v>127</v>
      </c>
      <c r="AT172" s="138" t="s">
        <v>123</v>
      </c>
      <c r="AU172" s="138" t="s">
        <v>86</v>
      </c>
      <c r="AY172" s="15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84</v>
      </c>
      <c r="BK172" s="139">
        <f>ROUND(I172*H172,2)</f>
        <v>0</v>
      </c>
      <c r="BL172" s="15" t="s">
        <v>127</v>
      </c>
      <c r="BM172" s="138" t="s">
        <v>227</v>
      </c>
    </row>
    <row r="173" spans="2:65" s="1" customFormat="1" ht="24.2" customHeight="1">
      <c r="B173" s="30"/>
      <c r="C173" s="126" t="s">
        <v>228</v>
      </c>
      <c r="D173" s="126" t="s">
        <v>123</v>
      </c>
      <c r="E173" s="127" t="s">
        <v>229</v>
      </c>
      <c r="F173" s="128" t="s">
        <v>230</v>
      </c>
      <c r="G173" s="129" t="s">
        <v>126</v>
      </c>
      <c r="H173" s="130">
        <v>9.0280000000000005</v>
      </c>
      <c r="I173" s="131"/>
      <c r="J173" s="132">
        <f>ROUND(I173*H173,2)</f>
        <v>0</v>
      </c>
      <c r="K173" s="133"/>
      <c r="L173" s="30"/>
      <c r="M173" s="134" t="s">
        <v>1</v>
      </c>
      <c r="N173" s="135" t="s">
        <v>44</v>
      </c>
      <c r="P173" s="136">
        <f>O173*H173</f>
        <v>0</v>
      </c>
      <c r="Q173" s="136">
        <v>2.5018722040000001</v>
      </c>
      <c r="R173" s="136">
        <f>Q173*H173</f>
        <v>22.586902257712001</v>
      </c>
      <c r="S173" s="136">
        <v>0</v>
      </c>
      <c r="T173" s="137">
        <f>S173*H173</f>
        <v>0</v>
      </c>
      <c r="AR173" s="138" t="s">
        <v>127</v>
      </c>
      <c r="AT173" s="138" t="s">
        <v>123</v>
      </c>
      <c r="AU173" s="138" t="s">
        <v>86</v>
      </c>
      <c r="AY173" s="15" t="s">
        <v>121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84</v>
      </c>
      <c r="BK173" s="139">
        <f>ROUND(I173*H173,2)</f>
        <v>0</v>
      </c>
      <c r="BL173" s="15" t="s">
        <v>127</v>
      </c>
      <c r="BM173" s="138" t="s">
        <v>231</v>
      </c>
    </row>
    <row r="174" spans="2:65" s="12" customFormat="1" ht="11.25">
      <c r="B174" s="140"/>
      <c r="D174" s="141" t="s">
        <v>129</v>
      </c>
      <c r="E174" s="142" t="s">
        <v>1</v>
      </c>
      <c r="F174" s="143" t="s">
        <v>232</v>
      </c>
      <c r="H174" s="144">
        <v>9.0280000000000005</v>
      </c>
      <c r="I174" s="145"/>
      <c r="L174" s="140"/>
      <c r="M174" s="146"/>
      <c r="T174" s="147"/>
      <c r="AT174" s="142" t="s">
        <v>129</v>
      </c>
      <c r="AU174" s="142" t="s">
        <v>86</v>
      </c>
      <c r="AV174" s="12" t="s">
        <v>86</v>
      </c>
      <c r="AW174" s="12" t="s">
        <v>34</v>
      </c>
      <c r="AX174" s="12" t="s">
        <v>84</v>
      </c>
      <c r="AY174" s="142" t="s">
        <v>121</v>
      </c>
    </row>
    <row r="175" spans="2:65" s="1" customFormat="1" ht="16.5" customHeight="1">
      <c r="B175" s="30"/>
      <c r="C175" s="126" t="s">
        <v>7</v>
      </c>
      <c r="D175" s="126" t="s">
        <v>123</v>
      </c>
      <c r="E175" s="127" t="s">
        <v>233</v>
      </c>
      <c r="F175" s="128" t="s">
        <v>234</v>
      </c>
      <c r="G175" s="129" t="s">
        <v>181</v>
      </c>
      <c r="H175" s="130">
        <v>21.7</v>
      </c>
      <c r="I175" s="131"/>
      <c r="J175" s="132">
        <f>ROUND(I175*H175,2)</f>
        <v>0</v>
      </c>
      <c r="K175" s="133"/>
      <c r="L175" s="30"/>
      <c r="M175" s="134" t="s">
        <v>1</v>
      </c>
      <c r="N175" s="135" t="s">
        <v>44</v>
      </c>
      <c r="P175" s="136">
        <f>O175*H175</f>
        <v>0</v>
      </c>
      <c r="Q175" s="136">
        <v>2.944E-3</v>
      </c>
      <c r="R175" s="136">
        <f>Q175*H175</f>
        <v>6.3884799999999992E-2</v>
      </c>
      <c r="S175" s="136">
        <v>0</v>
      </c>
      <c r="T175" s="137">
        <f>S175*H175</f>
        <v>0</v>
      </c>
      <c r="AR175" s="138" t="s">
        <v>127</v>
      </c>
      <c r="AT175" s="138" t="s">
        <v>123</v>
      </c>
      <c r="AU175" s="138" t="s">
        <v>86</v>
      </c>
      <c r="AY175" s="15" t="s">
        <v>121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5" t="s">
        <v>84</v>
      </c>
      <c r="BK175" s="139">
        <f>ROUND(I175*H175,2)</f>
        <v>0</v>
      </c>
      <c r="BL175" s="15" t="s">
        <v>127</v>
      </c>
      <c r="BM175" s="138" t="s">
        <v>235</v>
      </c>
    </row>
    <row r="176" spans="2:65" s="1" customFormat="1" ht="16.5" customHeight="1">
      <c r="B176" s="30"/>
      <c r="C176" s="126" t="s">
        <v>236</v>
      </c>
      <c r="D176" s="126" t="s">
        <v>123</v>
      </c>
      <c r="E176" s="127" t="s">
        <v>237</v>
      </c>
      <c r="F176" s="128" t="s">
        <v>238</v>
      </c>
      <c r="G176" s="129" t="s">
        <v>181</v>
      </c>
      <c r="H176" s="130">
        <v>21.7</v>
      </c>
      <c r="I176" s="131"/>
      <c r="J176" s="132">
        <f>ROUND(I176*H176,2)</f>
        <v>0</v>
      </c>
      <c r="K176" s="133"/>
      <c r="L176" s="30"/>
      <c r="M176" s="134" t="s">
        <v>1</v>
      </c>
      <c r="N176" s="135" t="s">
        <v>44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127</v>
      </c>
      <c r="AT176" s="138" t="s">
        <v>123</v>
      </c>
      <c r="AU176" s="138" t="s">
        <v>86</v>
      </c>
      <c r="AY176" s="15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84</v>
      </c>
      <c r="BK176" s="139">
        <f>ROUND(I176*H176,2)</f>
        <v>0</v>
      </c>
      <c r="BL176" s="15" t="s">
        <v>127</v>
      </c>
      <c r="BM176" s="138" t="s">
        <v>239</v>
      </c>
    </row>
    <row r="177" spans="2:65" s="1" customFormat="1" ht="21.75" customHeight="1">
      <c r="B177" s="30"/>
      <c r="C177" s="126" t="s">
        <v>240</v>
      </c>
      <c r="D177" s="126" t="s">
        <v>123</v>
      </c>
      <c r="E177" s="127" t="s">
        <v>241</v>
      </c>
      <c r="F177" s="128" t="s">
        <v>242</v>
      </c>
      <c r="G177" s="129" t="s">
        <v>166</v>
      </c>
      <c r="H177" s="130">
        <v>1.032</v>
      </c>
      <c r="I177" s="131"/>
      <c r="J177" s="132">
        <f>ROUND(I177*H177,2)</f>
        <v>0</v>
      </c>
      <c r="K177" s="133"/>
      <c r="L177" s="30"/>
      <c r="M177" s="134" t="s">
        <v>1</v>
      </c>
      <c r="N177" s="135" t="s">
        <v>44</v>
      </c>
      <c r="P177" s="136">
        <f>O177*H177</f>
        <v>0</v>
      </c>
      <c r="Q177" s="136">
        <v>1.0606207999999999</v>
      </c>
      <c r="R177" s="136">
        <f>Q177*H177</f>
        <v>1.0945606656</v>
      </c>
      <c r="S177" s="136">
        <v>0</v>
      </c>
      <c r="T177" s="137">
        <f>S177*H177</f>
        <v>0</v>
      </c>
      <c r="AR177" s="138" t="s">
        <v>127</v>
      </c>
      <c r="AT177" s="138" t="s">
        <v>123</v>
      </c>
      <c r="AU177" s="138" t="s">
        <v>86</v>
      </c>
      <c r="AY177" s="15" t="s">
        <v>121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84</v>
      </c>
      <c r="BK177" s="139">
        <f>ROUND(I177*H177,2)</f>
        <v>0</v>
      </c>
      <c r="BL177" s="15" t="s">
        <v>127</v>
      </c>
      <c r="BM177" s="138" t="s">
        <v>243</v>
      </c>
    </row>
    <row r="178" spans="2:65" s="1" customFormat="1" ht="24.2" customHeight="1">
      <c r="B178" s="30"/>
      <c r="C178" s="126" t="s">
        <v>244</v>
      </c>
      <c r="D178" s="126" t="s">
        <v>123</v>
      </c>
      <c r="E178" s="127" t="s">
        <v>245</v>
      </c>
      <c r="F178" s="128" t="s">
        <v>246</v>
      </c>
      <c r="G178" s="129" t="s">
        <v>126</v>
      </c>
      <c r="H178" s="130">
        <v>2.125</v>
      </c>
      <c r="I178" s="131"/>
      <c r="J178" s="132">
        <f>ROUND(I178*H178,2)</f>
        <v>0</v>
      </c>
      <c r="K178" s="133"/>
      <c r="L178" s="30"/>
      <c r="M178" s="134" t="s">
        <v>1</v>
      </c>
      <c r="N178" s="135" t="s">
        <v>44</v>
      </c>
      <c r="P178" s="136">
        <f>O178*H178</f>
        <v>0</v>
      </c>
      <c r="Q178" s="136">
        <v>2.5018722040000001</v>
      </c>
      <c r="R178" s="136">
        <f>Q178*H178</f>
        <v>5.3164784335000004</v>
      </c>
      <c r="S178" s="136">
        <v>0</v>
      </c>
      <c r="T178" s="137">
        <f>S178*H178</f>
        <v>0</v>
      </c>
      <c r="AR178" s="138" t="s">
        <v>127</v>
      </c>
      <c r="AT178" s="138" t="s">
        <v>123</v>
      </c>
      <c r="AU178" s="138" t="s">
        <v>86</v>
      </c>
      <c r="AY178" s="15" t="s">
        <v>121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84</v>
      </c>
      <c r="BK178" s="139">
        <f>ROUND(I178*H178,2)</f>
        <v>0</v>
      </c>
      <c r="BL178" s="15" t="s">
        <v>127</v>
      </c>
      <c r="BM178" s="138" t="s">
        <v>247</v>
      </c>
    </row>
    <row r="179" spans="2:65" s="11" customFormat="1" ht="22.9" customHeight="1">
      <c r="B179" s="114"/>
      <c r="D179" s="115" t="s">
        <v>78</v>
      </c>
      <c r="E179" s="124" t="s">
        <v>139</v>
      </c>
      <c r="F179" s="124" t="s">
        <v>248</v>
      </c>
      <c r="I179" s="117"/>
      <c r="J179" s="125">
        <f>BK179</f>
        <v>0</v>
      </c>
      <c r="L179" s="114"/>
      <c r="M179" s="119"/>
      <c r="P179" s="120">
        <f>SUM(P180:P185)</f>
        <v>0</v>
      </c>
      <c r="R179" s="120">
        <f>SUM(R180:R185)</f>
        <v>41.090623209200004</v>
      </c>
      <c r="T179" s="121">
        <f>SUM(T180:T185)</f>
        <v>0</v>
      </c>
      <c r="AR179" s="115" t="s">
        <v>84</v>
      </c>
      <c r="AT179" s="122" t="s">
        <v>78</v>
      </c>
      <c r="AU179" s="122" t="s">
        <v>84</v>
      </c>
      <c r="AY179" s="115" t="s">
        <v>121</v>
      </c>
      <c r="BK179" s="123">
        <f>SUM(BK180:BK185)</f>
        <v>0</v>
      </c>
    </row>
    <row r="180" spans="2:65" s="1" customFormat="1" ht="37.9" customHeight="1">
      <c r="B180" s="30"/>
      <c r="C180" s="126" t="s">
        <v>249</v>
      </c>
      <c r="D180" s="126" t="s">
        <v>123</v>
      </c>
      <c r="E180" s="127" t="s">
        <v>250</v>
      </c>
      <c r="F180" s="128" t="s">
        <v>251</v>
      </c>
      <c r="G180" s="129" t="s">
        <v>181</v>
      </c>
      <c r="H180" s="130">
        <v>29.824999999999999</v>
      </c>
      <c r="I180" s="131"/>
      <c r="J180" s="132">
        <f>ROUND(I180*H180,2)</f>
        <v>0</v>
      </c>
      <c r="K180" s="133"/>
      <c r="L180" s="30"/>
      <c r="M180" s="134" t="s">
        <v>1</v>
      </c>
      <c r="N180" s="135" t="s">
        <v>44</v>
      </c>
      <c r="P180" s="136">
        <f>O180*H180</f>
        <v>0</v>
      </c>
      <c r="Q180" s="136">
        <v>0.69501000000000002</v>
      </c>
      <c r="R180" s="136">
        <f>Q180*H180</f>
        <v>20.72867325</v>
      </c>
      <c r="S180" s="136">
        <v>0</v>
      </c>
      <c r="T180" s="137">
        <f>S180*H180</f>
        <v>0</v>
      </c>
      <c r="AR180" s="138" t="s">
        <v>127</v>
      </c>
      <c r="AT180" s="138" t="s">
        <v>123</v>
      </c>
      <c r="AU180" s="138" t="s">
        <v>86</v>
      </c>
      <c r="AY180" s="15" t="s">
        <v>121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84</v>
      </c>
      <c r="BK180" s="139">
        <f>ROUND(I180*H180,2)</f>
        <v>0</v>
      </c>
      <c r="BL180" s="15" t="s">
        <v>127</v>
      </c>
      <c r="BM180" s="138" t="s">
        <v>252</v>
      </c>
    </row>
    <row r="181" spans="2:65" s="12" customFormat="1" ht="11.25">
      <c r="B181" s="140"/>
      <c r="D181" s="141" t="s">
        <v>129</v>
      </c>
      <c r="E181" s="142" t="s">
        <v>1</v>
      </c>
      <c r="F181" s="143" t="s">
        <v>253</v>
      </c>
      <c r="H181" s="144">
        <v>29.824999999999999</v>
      </c>
      <c r="I181" s="145"/>
      <c r="L181" s="140"/>
      <c r="M181" s="146"/>
      <c r="T181" s="147"/>
      <c r="AT181" s="142" t="s">
        <v>129</v>
      </c>
      <c r="AU181" s="142" t="s">
        <v>86</v>
      </c>
      <c r="AV181" s="12" t="s">
        <v>86</v>
      </c>
      <c r="AW181" s="12" t="s">
        <v>34</v>
      </c>
      <c r="AX181" s="12" t="s">
        <v>84</v>
      </c>
      <c r="AY181" s="142" t="s">
        <v>121</v>
      </c>
    </row>
    <row r="182" spans="2:65" s="1" customFormat="1" ht="24.2" customHeight="1">
      <c r="B182" s="30"/>
      <c r="C182" s="126" t="s">
        <v>254</v>
      </c>
      <c r="D182" s="126" t="s">
        <v>123</v>
      </c>
      <c r="E182" s="127" t="s">
        <v>255</v>
      </c>
      <c r="F182" s="128" t="s">
        <v>256</v>
      </c>
      <c r="G182" s="129" t="s">
        <v>126</v>
      </c>
      <c r="H182" s="130">
        <v>7.4560000000000004</v>
      </c>
      <c r="I182" s="131"/>
      <c r="J182" s="132">
        <f>ROUND(I182*H182,2)</f>
        <v>0</v>
      </c>
      <c r="K182" s="133"/>
      <c r="L182" s="30"/>
      <c r="M182" s="134" t="s">
        <v>1</v>
      </c>
      <c r="N182" s="135" t="s">
        <v>44</v>
      </c>
      <c r="P182" s="136">
        <f>O182*H182</f>
        <v>0</v>
      </c>
      <c r="Q182" s="136">
        <v>2.7068110000000001</v>
      </c>
      <c r="R182" s="136">
        <f>Q182*H182</f>
        <v>20.181982816000001</v>
      </c>
      <c r="S182" s="136">
        <v>0</v>
      </c>
      <c r="T182" s="137">
        <f>S182*H182</f>
        <v>0</v>
      </c>
      <c r="AR182" s="138" t="s">
        <v>127</v>
      </c>
      <c r="AT182" s="138" t="s">
        <v>123</v>
      </c>
      <c r="AU182" s="138" t="s">
        <v>86</v>
      </c>
      <c r="AY182" s="15" t="s">
        <v>121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84</v>
      </c>
      <c r="BK182" s="139">
        <f>ROUND(I182*H182,2)</f>
        <v>0</v>
      </c>
      <c r="BL182" s="15" t="s">
        <v>127</v>
      </c>
      <c r="BM182" s="138" t="s">
        <v>257</v>
      </c>
    </row>
    <row r="183" spans="2:65" s="1" customFormat="1" ht="19.5">
      <c r="B183" s="30"/>
      <c r="D183" s="141" t="s">
        <v>176</v>
      </c>
      <c r="F183" s="155" t="s">
        <v>258</v>
      </c>
      <c r="I183" s="156"/>
      <c r="L183" s="30"/>
      <c r="M183" s="157"/>
      <c r="T183" s="54"/>
      <c r="AT183" s="15" t="s">
        <v>176</v>
      </c>
      <c r="AU183" s="15" t="s">
        <v>86</v>
      </c>
    </row>
    <row r="184" spans="2:65" s="12" customFormat="1" ht="11.25">
      <c r="B184" s="140"/>
      <c r="D184" s="141" t="s">
        <v>129</v>
      </c>
      <c r="E184" s="142" t="s">
        <v>1</v>
      </c>
      <c r="F184" s="143" t="s">
        <v>259</v>
      </c>
      <c r="H184" s="144">
        <v>7.4560000000000004</v>
      </c>
      <c r="I184" s="145"/>
      <c r="L184" s="140"/>
      <c r="M184" s="146"/>
      <c r="T184" s="147"/>
      <c r="AT184" s="142" t="s">
        <v>129</v>
      </c>
      <c r="AU184" s="142" t="s">
        <v>86</v>
      </c>
      <c r="AV184" s="12" t="s">
        <v>86</v>
      </c>
      <c r="AW184" s="12" t="s">
        <v>34</v>
      </c>
      <c r="AX184" s="12" t="s">
        <v>84</v>
      </c>
      <c r="AY184" s="142" t="s">
        <v>121</v>
      </c>
    </row>
    <row r="185" spans="2:65" s="1" customFormat="1" ht="16.5" customHeight="1">
      <c r="B185" s="30"/>
      <c r="C185" s="126" t="s">
        <v>260</v>
      </c>
      <c r="D185" s="126" t="s">
        <v>123</v>
      </c>
      <c r="E185" s="127" t="s">
        <v>261</v>
      </c>
      <c r="F185" s="128" t="s">
        <v>262</v>
      </c>
      <c r="G185" s="129" t="s">
        <v>166</v>
      </c>
      <c r="H185" s="130">
        <v>0.17199999999999999</v>
      </c>
      <c r="I185" s="131"/>
      <c r="J185" s="132">
        <f>ROUND(I185*H185,2)</f>
        <v>0</v>
      </c>
      <c r="K185" s="133"/>
      <c r="L185" s="30"/>
      <c r="M185" s="134" t="s">
        <v>1</v>
      </c>
      <c r="N185" s="135" t="s">
        <v>44</v>
      </c>
      <c r="P185" s="136">
        <f>O185*H185</f>
        <v>0</v>
      </c>
      <c r="Q185" s="136">
        <v>1.0463206</v>
      </c>
      <c r="R185" s="136">
        <f>Q185*H185</f>
        <v>0.17996714319999998</v>
      </c>
      <c r="S185" s="136">
        <v>0</v>
      </c>
      <c r="T185" s="137">
        <f>S185*H185</f>
        <v>0</v>
      </c>
      <c r="AR185" s="138" t="s">
        <v>127</v>
      </c>
      <c r="AT185" s="138" t="s">
        <v>123</v>
      </c>
      <c r="AU185" s="138" t="s">
        <v>86</v>
      </c>
      <c r="AY185" s="15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84</v>
      </c>
      <c r="BK185" s="139">
        <f>ROUND(I185*H185,2)</f>
        <v>0</v>
      </c>
      <c r="BL185" s="15" t="s">
        <v>127</v>
      </c>
      <c r="BM185" s="138" t="s">
        <v>263</v>
      </c>
    </row>
    <row r="186" spans="2:65" s="11" customFormat="1" ht="22.9" customHeight="1">
      <c r="B186" s="114"/>
      <c r="D186" s="115" t="s">
        <v>78</v>
      </c>
      <c r="E186" s="124" t="s">
        <v>127</v>
      </c>
      <c r="F186" s="124" t="s">
        <v>264</v>
      </c>
      <c r="I186" s="117"/>
      <c r="J186" s="125">
        <f>BK186</f>
        <v>0</v>
      </c>
      <c r="L186" s="114"/>
      <c r="M186" s="119"/>
      <c r="P186" s="120">
        <f>SUM(P187:P189)</f>
        <v>0</v>
      </c>
      <c r="R186" s="120">
        <f>SUM(R187:R189)</f>
        <v>2.583914256E-2</v>
      </c>
      <c r="T186" s="121">
        <f>SUM(T187:T189)</f>
        <v>0</v>
      </c>
      <c r="AR186" s="115" t="s">
        <v>84</v>
      </c>
      <c r="AT186" s="122" t="s">
        <v>78</v>
      </c>
      <c r="AU186" s="122" t="s">
        <v>84</v>
      </c>
      <c r="AY186" s="115" t="s">
        <v>121</v>
      </c>
      <c r="BK186" s="123">
        <f>SUM(BK187:BK189)</f>
        <v>0</v>
      </c>
    </row>
    <row r="187" spans="2:65" s="1" customFormat="1" ht="24.2" customHeight="1">
      <c r="B187" s="30"/>
      <c r="C187" s="126" t="s">
        <v>265</v>
      </c>
      <c r="D187" s="126" t="s">
        <v>123</v>
      </c>
      <c r="E187" s="127" t="s">
        <v>266</v>
      </c>
      <c r="F187" s="128" t="s">
        <v>267</v>
      </c>
      <c r="G187" s="129" t="s">
        <v>181</v>
      </c>
      <c r="H187" s="130">
        <v>32.076000000000001</v>
      </c>
      <c r="I187" s="131"/>
      <c r="J187" s="132">
        <f>ROUND(I187*H187,2)</f>
        <v>0</v>
      </c>
      <c r="K187" s="133"/>
      <c r="L187" s="30"/>
      <c r="M187" s="134" t="s">
        <v>1</v>
      </c>
      <c r="N187" s="135" t="s">
        <v>44</v>
      </c>
      <c r="P187" s="136">
        <f>O187*H187</f>
        <v>0</v>
      </c>
      <c r="Q187" s="136">
        <v>8.0555999999999998E-4</v>
      </c>
      <c r="R187" s="136">
        <f>Q187*H187</f>
        <v>2.583914256E-2</v>
      </c>
      <c r="S187" s="136">
        <v>0</v>
      </c>
      <c r="T187" s="137">
        <f>S187*H187</f>
        <v>0</v>
      </c>
      <c r="AR187" s="138" t="s">
        <v>127</v>
      </c>
      <c r="AT187" s="138" t="s">
        <v>123</v>
      </c>
      <c r="AU187" s="138" t="s">
        <v>86</v>
      </c>
      <c r="AY187" s="15" t="s">
        <v>121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84</v>
      </c>
      <c r="BK187" s="139">
        <f>ROUND(I187*H187,2)</f>
        <v>0</v>
      </c>
      <c r="BL187" s="15" t="s">
        <v>127</v>
      </c>
      <c r="BM187" s="138" t="s">
        <v>268</v>
      </c>
    </row>
    <row r="188" spans="2:65" s="12" customFormat="1" ht="11.25">
      <c r="B188" s="140"/>
      <c r="D188" s="141" t="s">
        <v>129</v>
      </c>
      <c r="E188" s="142" t="s">
        <v>1</v>
      </c>
      <c r="F188" s="143" t="s">
        <v>269</v>
      </c>
      <c r="H188" s="144">
        <v>32.076000000000001</v>
      </c>
      <c r="I188" s="145"/>
      <c r="L188" s="140"/>
      <c r="M188" s="146"/>
      <c r="T188" s="147"/>
      <c r="AT188" s="142" t="s">
        <v>129</v>
      </c>
      <c r="AU188" s="142" t="s">
        <v>86</v>
      </c>
      <c r="AV188" s="12" t="s">
        <v>86</v>
      </c>
      <c r="AW188" s="12" t="s">
        <v>34</v>
      </c>
      <c r="AX188" s="12" t="s">
        <v>84</v>
      </c>
      <c r="AY188" s="142" t="s">
        <v>121</v>
      </c>
    </row>
    <row r="189" spans="2:65" s="1" customFormat="1" ht="24.2" customHeight="1">
      <c r="B189" s="30"/>
      <c r="C189" s="126" t="s">
        <v>270</v>
      </c>
      <c r="D189" s="126" t="s">
        <v>123</v>
      </c>
      <c r="E189" s="127" t="s">
        <v>271</v>
      </c>
      <c r="F189" s="128" t="s">
        <v>272</v>
      </c>
      <c r="G189" s="129" t="s">
        <v>181</v>
      </c>
      <c r="H189" s="130">
        <v>32.076000000000001</v>
      </c>
      <c r="I189" s="131"/>
      <c r="J189" s="132">
        <f>ROUND(I189*H189,2)</f>
        <v>0</v>
      </c>
      <c r="K189" s="133"/>
      <c r="L189" s="30"/>
      <c r="M189" s="134" t="s">
        <v>1</v>
      </c>
      <c r="N189" s="135" t="s">
        <v>44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127</v>
      </c>
      <c r="AT189" s="138" t="s">
        <v>123</v>
      </c>
      <c r="AU189" s="138" t="s">
        <v>86</v>
      </c>
      <c r="AY189" s="15" t="s">
        <v>121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5" t="s">
        <v>84</v>
      </c>
      <c r="BK189" s="139">
        <f>ROUND(I189*H189,2)</f>
        <v>0</v>
      </c>
      <c r="BL189" s="15" t="s">
        <v>127</v>
      </c>
      <c r="BM189" s="138" t="s">
        <v>273</v>
      </c>
    </row>
    <row r="190" spans="2:65" s="11" customFormat="1" ht="22.9" customHeight="1">
      <c r="B190" s="114"/>
      <c r="D190" s="115" t="s">
        <v>78</v>
      </c>
      <c r="E190" s="124" t="s">
        <v>168</v>
      </c>
      <c r="F190" s="124" t="s">
        <v>274</v>
      </c>
      <c r="I190" s="117"/>
      <c r="J190" s="125">
        <f>BK190</f>
        <v>0</v>
      </c>
      <c r="L190" s="114"/>
      <c r="M190" s="119"/>
      <c r="P190" s="120">
        <f>SUM(P191:P195)</f>
        <v>0</v>
      </c>
      <c r="R190" s="120">
        <f>SUM(R191:R195)</f>
        <v>1.2645E-2</v>
      </c>
      <c r="T190" s="121">
        <f>SUM(T191:T195)</f>
        <v>0</v>
      </c>
      <c r="AR190" s="115" t="s">
        <v>84</v>
      </c>
      <c r="AT190" s="122" t="s">
        <v>78</v>
      </c>
      <c r="AU190" s="122" t="s">
        <v>84</v>
      </c>
      <c r="AY190" s="115" t="s">
        <v>121</v>
      </c>
      <c r="BK190" s="123">
        <f>SUM(BK191:BK195)</f>
        <v>0</v>
      </c>
    </row>
    <row r="191" spans="2:65" s="1" customFormat="1" ht="24.2" customHeight="1">
      <c r="B191" s="30"/>
      <c r="C191" s="126" t="s">
        <v>275</v>
      </c>
      <c r="D191" s="126" t="s">
        <v>123</v>
      </c>
      <c r="E191" s="127" t="s">
        <v>276</v>
      </c>
      <c r="F191" s="128" t="s">
        <v>277</v>
      </c>
      <c r="G191" s="129" t="s">
        <v>226</v>
      </c>
      <c r="H191" s="130">
        <v>1.5</v>
      </c>
      <c r="I191" s="131"/>
      <c r="J191" s="132">
        <f>ROUND(I191*H191,2)</f>
        <v>0</v>
      </c>
      <c r="K191" s="133"/>
      <c r="L191" s="30"/>
      <c r="M191" s="134" t="s">
        <v>1</v>
      </c>
      <c r="N191" s="135" t="s">
        <v>44</v>
      </c>
      <c r="P191" s="136">
        <f>O191*H191</f>
        <v>0</v>
      </c>
      <c r="Q191" s="136">
        <v>1.0000000000000001E-5</v>
      </c>
      <c r="R191" s="136">
        <f>Q191*H191</f>
        <v>1.5000000000000002E-5</v>
      </c>
      <c r="S191" s="136">
        <v>0</v>
      </c>
      <c r="T191" s="137">
        <f>S191*H191</f>
        <v>0</v>
      </c>
      <c r="AR191" s="138" t="s">
        <v>127</v>
      </c>
      <c r="AT191" s="138" t="s">
        <v>123</v>
      </c>
      <c r="AU191" s="138" t="s">
        <v>86</v>
      </c>
      <c r="AY191" s="15" t="s">
        <v>121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84</v>
      </c>
      <c r="BK191" s="139">
        <f>ROUND(I191*H191,2)</f>
        <v>0</v>
      </c>
      <c r="BL191" s="15" t="s">
        <v>127</v>
      </c>
      <c r="BM191" s="138" t="s">
        <v>278</v>
      </c>
    </row>
    <row r="192" spans="2:65" s="1" customFormat="1" ht="16.5" customHeight="1">
      <c r="B192" s="30"/>
      <c r="C192" s="158" t="s">
        <v>279</v>
      </c>
      <c r="D192" s="158" t="s">
        <v>184</v>
      </c>
      <c r="E192" s="159" t="s">
        <v>280</v>
      </c>
      <c r="F192" s="160" t="s">
        <v>281</v>
      </c>
      <c r="G192" s="161" t="s">
        <v>282</v>
      </c>
      <c r="H192" s="162">
        <v>3</v>
      </c>
      <c r="I192" s="163"/>
      <c r="J192" s="164">
        <f>ROUND(I192*H192,2)</f>
        <v>0</v>
      </c>
      <c r="K192" s="165"/>
      <c r="L192" s="166"/>
      <c r="M192" s="167" t="s">
        <v>1</v>
      </c>
      <c r="N192" s="168" t="s">
        <v>44</v>
      </c>
      <c r="P192" s="136">
        <f>O192*H192</f>
        <v>0</v>
      </c>
      <c r="Q192" s="136">
        <v>3.2000000000000002E-3</v>
      </c>
      <c r="R192" s="136">
        <f>Q192*H192</f>
        <v>9.6000000000000009E-3</v>
      </c>
      <c r="S192" s="136">
        <v>0</v>
      </c>
      <c r="T192" s="137">
        <f>S192*H192</f>
        <v>0</v>
      </c>
      <c r="AR192" s="138" t="s">
        <v>168</v>
      </c>
      <c r="AT192" s="138" t="s">
        <v>184</v>
      </c>
      <c r="AU192" s="138" t="s">
        <v>86</v>
      </c>
      <c r="AY192" s="15" t="s">
        <v>121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84</v>
      </c>
      <c r="BK192" s="139">
        <f>ROUND(I192*H192,2)</f>
        <v>0</v>
      </c>
      <c r="BL192" s="15" t="s">
        <v>127</v>
      </c>
      <c r="BM192" s="138" t="s">
        <v>283</v>
      </c>
    </row>
    <row r="193" spans="2:65" s="12" customFormat="1" ht="11.25">
      <c r="B193" s="140"/>
      <c r="D193" s="141" t="s">
        <v>129</v>
      </c>
      <c r="F193" s="143" t="s">
        <v>284</v>
      </c>
      <c r="H193" s="144">
        <v>3</v>
      </c>
      <c r="I193" s="145"/>
      <c r="L193" s="140"/>
      <c r="M193" s="146"/>
      <c r="T193" s="147"/>
      <c r="AT193" s="142" t="s">
        <v>129</v>
      </c>
      <c r="AU193" s="142" t="s">
        <v>86</v>
      </c>
      <c r="AV193" s="12" t="s">
        <v>86</v>
      </c>
      <c r="AW193" s="12" t="s">
        <v>4</v>
      </c>
      <c r="AX193" s="12" t="s">
        <v>84</v>
      </c>
      <c r="AY193" s="142" t="s">
        <v>121</v>
      </c>
    </row>
    <row r="194" spans="2:65" s="1" customFormat="1" ht="33" customHeight="1">
      <c r="B194" s="30"/>
      <c r="C194" s="126" t="s">
        <v>285</v>
      </c>
      <c r="D194" s="126" t="s">
        <v>123</v>
      </c>
      <c r="E194" s="127" t="s">
        <v>286</v>
      </c>
      <c r="F194" s="128" t="s">
        <v>287</v>
      </c>
      <c r="G194" s="129" t="s">
        <v>288</v>
      </c>
      <c r="H194" s="130">
        <v>3</v>
      </c>
      <c r="I194" s="131"/>
      <c r="J194" s="132">
        <f>ROUND(I194*H194,2)</f>
        <v>0</v>
      </c>
      <c r="K194" s="133"/>
      <c r="L194" s="30"/>
      <c r="M194" s="134" t="s">
        <v>1</v>
      </c>
      <c r="N194" s="135" t="s">
        <v>44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127</v>
      </c>
      <c r="AT194" s="138" t="s">
        <v>123</v>
      </c>
      <c r="AU194" s="138" t="s">
        <v>86</v>
      </c>
      <c r="AY194" s="15" t="s">
        <v>121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5" t="s">
        <v>84</v>
      </c>
      <c r="BK194" s="139">
        <f>ROUND(I194*H194,2)</f>
        <v>0</v>
      </c>
      <c r="BL194" s="15" t="s">
        <v>127</v>
      </c>
      <c r="BM194" s="138" t="s">
        <v>289</v>
      </c>
    </row>
    <row r="195" spans="2:65" s="1" customFormat="1" ht="16.5" customHeight="1">
      <c r="B195" s="30"/>
      <c r="C195" s="158" t="s">
        <v>290</v>
      </c>
      <c r="D195" s="158" t="s">
        <v>184</v>
      </c>
      <c r="E195" s="159" t="s">
        <v>291</v>
      </c>
      <c r="F195" s="160" t="s">
        <v>292</v>
      </c>
      <c r="G195" s="161" t="s">
        <v>288</v>
      </c>
      <c r="H195" s="162">
        <v>3</v>
      </c>
      <c r="I195" s="163"/>
      <c r="J195" s="164">
        <f>ROUND(I195*H195,2)</f>
        <v>0</v>
      </c>
      <c r="K195" s="165"/>
      <c r="L195" s="166"/>
      <c r="M195" s="167" t="s">
        <v>1</v>
      </c>
      <c r="N195" s="168" t="s">
        <v>44</v>
      </c>
      <c r="P195" s="136">
        <f>O195*H195</f>
        <v>0</v>
      </c>
      <c r="Q195" s="136">
        <v>1.01E-3</v>
      </c>
      <c r="R195" s="136">
        <f>Q195*H195</f>
        <v>3.0300000000000001E-3</v>
      </c>
      <c r="S195" s="136">
        <v>0</v>
      </c>
      <c r="T195" s="137">
        <f>S195*H195</f>
        <v>0</v>
      </c>
      <c r="AR195" s="138" t="s">
        <v>168</v>
      </c>
      <c r="AT195" s="138" t="s">
        <v>184</v>
      </c>
      <c r="AU195" s="138" t="s">
        <v>86</v>
      </c>
      <c r="AY195" s="15" t="s">
        <v>121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84</v>
      </c>
      <c r="BK195" s="139">
        <f>ROUND(I195*H195,2)</f>
        <v>0</v>
      </c>
      <c r="BL195" s="15" t="s">
        <v>127</v>
      </c>
      <c r="BM195" s="138" t="s">
        <v>293</v>
      </c>
    </row>
    <row r="196" spans="2:65" s="11" customFormat="1" ht="22.9" customHeight="1">
      <c r="B196" s="114"/>
      <c r="D196" s="115" t="s">
        <v>78</v>
      </c>
      <c r="E196" s="124" t="s">
        <v>172</v>
      </c>
      <c r="F196" s="124" t="s">
        <v>294</v>
      </c>
      <c r="I196" s="117"/>
      <c r="J196" s="125">
        <f>BK196</f>
        <v>0</v>
      </c>
      <c r="L196" s="114"/>
      <c r="M196" s="119"/>
      <c r="P196" s="120">
        <f>SUM(P197:P200)</f>
        <v>0</v>
      </c>
      <c r="R196" s="120">
        <f>SUM(R197:R200)</f>
        <v>0.18764667900000004</v>
      </c>
      <c r="T196" s="121">
        <f>SUM(T197:T200)</f>
        <v>0.18764460000000002</v>
      </c>
      <c r="AR196" s="115" t="s">
        <v>84</v>
      </c>
      <c r="AT196" s="122" t="s">
        <v>78</v>
      </c>
      <c r="AU196" s="122" t="s">
        <v>84</v>
      </c>
      <c r="AY196" s="115" t="s">
        <v>121</v>
      </c>
      <c r="BK196" s="123">
        <f>SUM(BK197:BK200)</f>
        <v>0</v>
      </c>
    </row>
    <row r="197" spans="2:65" s="1" customFormat="1" ht="33" customHeight="1">
      <c r="B197" s="30"/>
      <c r="C197" s="126" t="s">
        <v>295</v>
      </c>
      <c r="D197" s="126" t="s">
        <v>123</v>
      </c>
      <c r="E197" s="127" t="s">
        <v>296</v>
      </c>
      <c r="F197" s="128" t="s">
        <v>297</v>
      </c>
      <c r="G197" s="129" t="s">
        <v>181</v>
      </c>
      <c r="H197" s="130">
        <v>18.3</v>
      </c>
      <c r="I197" s="131"/>
      <c r="J197" s="132">
        <f>ROUND(I197*H197,2)</f>
        <v>0</v>
      </c>
      <c r="K197" s="133"/>
      <c r="L197" s="30"/>
      <c r="M197" s="134" t="s">
        <v>1</v>
      </c>
      <c r="N197" s="135" t="s">
        <v>44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127</v>
      </c>
      <c r="AT197" s="138" t="s">
        <v>123</v>
      </c>
      <c r="AU197" s="138" t="s">
        <v>86</v>
      </c>
      <c r="AY197" s="15" t="s">
        <v>121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5" t="s">
        <v>84</v>
      </c>
      <c r="BK197" s="139">
        <f>ROUND(I197*H197,2)</f>
        <v>0</v>
      </c>
      <c r="BL197" s="15" t="s">
        <v>127</v>
      </c>
      <c r="BM197" s="138" t="s">
        <v>298</v>
      </c>
    </row>
    <row r="198" spans="2:65" s="1" customFormat="1" ht="24.2" customHeight="1">
      <c r="B198" s="30"/>
      <c r="C198" s="126" t="s">
        <v>299</v>
      </c>
      <c r="D198" s="126" t="s">
        <v>123</v>
      </c>
      <c r="E198" s="127" t="s">
        <v>300</v>
      </c>
      <c r="F198" s="128" t="s">
        <v>301</v>
      </c>
      <c r="G198" s="129" t="s">
        <v>181</v>
      </c>
      <c r="H198" s="130">
        <v>2.97</v>
      </c>
      <c r="I198" s="131"/>
      <c r="J198" s="132">
        <f>ROUND(I198*H198,2)</f>
        <v>0</v>
      </c>
      <c r="K198" s="133"/>
      <c r="L198" s="30"/>
      <c r="M198" s="134" t="s">
        <v>1</v>
      </c>
      <c r="N198" s="135" t="s">
        <v>44</v>
      </c>
      <c r="P198" s="136">
        <f>O198*H198</f>
        <v>0</v>
      </c>
      <c r="Q198" s="136">
        <v>6.3180700000000006E-2</v>
      </c>
      <c r="R198" s="136">
        <f>Q198*H198</f>
        <v>0.18764667900000004</v>
      </c>
      <c r="S198" s="136">
        <v>0</v>
      </c>
      <c r="T198" s="137">
        <f>S198*H198</f>
        <v>0</v>
      </c>
      <c r="AR198" s="138" t="s">
        <v>127</v>
      </c>
      <c r="AT198" s="138" t="s">
        <v>123</v>
      </c>
      <c r="AU198" s="138" t="s">
        <v>86</v>
      </c>
      <c r="AY198" s="15" t="s">
        <v>121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5" t="s">
        <v>84</v>
      </c>
      <c r="BK198" s="139">
        <f>ROUND(I198*H198,2)</f>
        <v>0</v>
      </c>
      <c r="BL198" s="15" t="s">
        <v>127</v>
      </c>
      <c r="BM198" s="138" t="s">
        <v>302</v>
      </c>
    </row>
    <row r="199" spans="2:65" s="12" customFormat="1" ht="11.25">
      <c r="B199" s="140"/>
      <c r="D199" s="141" t="s">
        <v>129</v>
      </c>
      <c r="E199" s="142" t="s">
        <v>1</v>
      </c>
      <c r="F199" s="143" t="s">
        <v>303</v>
      </c>
      <c r="H199" s="144">
        <v>2.97</v>
      </c>
      <c r="I199" s="145"/>
      <c r="L199" s="140"/>
      <c r="M199" s="146"/>
      <c r="T199" s="147"/>
      <c r="AT199" s="142" t="s">
        <v>129</v>
      </c>
      <c r="AU199" s="142" t="s">
        <v>86</v>
      </c>
      <c r="AV199" s="12" t="s">
        <v>86</v>
      </c>
      <c r="AW199" s="12" t="s">
        <v>34</v>
      </c>
      <c r="AX199" s="12" t="s">
        <v>84</v>
      </c>
      <c r="AY199" s="142" t="s">
        <v>121</v>
      </c>
    </row>
    <row r="200" spans="2:65" s="1" customFormat="1" ht="24.2" customHeight="1">
      <c r="B200" s="30"/>
      <c r="C200" s="126" t="s">
        <v>304</v>
      </c>
      <c r="D200" s="126" t="s">
        <v>123</v>
      </c>
      <c r="E200" s="127" t="s">
        <v>305</v>
      </c>
      <c r="F200" s="128" t="s">
        <v>306</v>
      </c>
      <c r="G200" s="129" t="s">
        <v>181</v>
      </c>
      <c r="H200" s="130">
        <v>2.97</v>
      </c>
      <c r="I200" s="131"/>
      <c r="J200" s="132">
        <f>ROUND(I200*H200,2)</f>
        <v>0</v>
      </c>
      <c r="K200" s="133"/>
      <c r="L200" s="30"/>
      <c r="M200" s="134" t="s">
        <v>1</v>
      </c>
      <c r="N200" s="135" t="s">
        <v>44</v>
      </c>
      <c r="P200" s="136">
        <f>O200*H200</f>
        <v>0</v>
      </c>
      <c r="Q200" s="136">
        <v>0</v>
      </c>
      <c r="R200" s="136">
        <f>Q200*H200</f>
        <v>0</v>
      </c>
      <c r="S200" s="136">
        <v>6.318E-2</v>
      </c>
      <c r="T200" s="137">
        <f>S200*H200</f>
        <v>0.18764460000000002</v>
      </c>
      <c r="AR200" s="138" t="s">
        <v>127</v>
      </c>
      <c r="AT200" s="138" t="s">
        <v>123</v>
      </c>
      <c r="AU200" s="138" t="s">
        <v>86</v>
      </c>
      <c r="AY200" s="15" t="s">
        <v>121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5" t="s">
        <v>84</v>
      </c>
      <c r="BK200" s="139">
        <f>ROUND(I200*H200,2)</f>
        <v>0</v>
      </c>
      <c r="BL200" s="15" t="s">
        <v>127</v>
      </c>
      <c r="BM200" s="138" t="s">
        <v>307</v>
      </c>
    </row>
    <row r="201" spans="2:65" s="11" customFormat="1" ht="22.9" customHeight="1">
      <c r="B201" s="114"/>
      <c r="D201" s="115" t="s">
        <v>78</v>
      </c>
      <c r="E201" s="124" t="s">
        <v>308</v>
      </c>
      <c r="F201" s="124" t="s">
        <v>309</v>
      </c>
      <c r="I201" s="117"/>
      <c r="J201" s="125">
        <f>BK201</f>
        <v>0</v>
      </c>
      <c r="L201" s="114"/>
      <c r="M201" s="119"/>
      <c r="P201" s="120">
        <f>SUM(P202:P203)</f>
        <v>0</v>
      </c>
      <c r="R201" s="120">
        <f>SUM(R202:R203)</f>
        <v>0</v>
      </c>
      <c r="T201" s="121">
        <f>SUM(T202:T203)</f>
        <v>0</v>
      </c>
      <c r="AR201" s="115" t="s">
        <v>84</v>
      </c>
      <c r="AT201" s="122" t="s">
        <v>78</v>
      </c>
      <c r="AU201" s="122" t="s">
        <v>84</v>
      </c>
      <c r="AY201" s="115" t="s">
        <v>121</v>
      </c>
      <c r="BK201" s="123">
        <f>SUM(BK202:BK203)</f>
        <v>0</v>
      </c>
    </row>
    <row r="202" spans="2:65" s="1" customFormat="1" ht="24.2" customHeight="1">
      <c r="B202" s="30"/>
      <c r="C202" s="126" t="s">
        <v>310</v>
      </c>
      <c r="D202" s="126" t="s">
        <v>123</v>
      </c>
      <c r="E202" s="127" t="s">
        <v>311</v>
      </c>
      <c r="F202" s="128" t="s">
        <v>312</v>
      </c>
      <c r="G202" s="129" t="s">
        <v>166</v>
      </c>
      <c r="H202" s="130">
        <v>43.316000000000003</v>
      </c>
      <c r="I202" s="131"/>
      <c r="J202" s="132">
        <f>ROUND(I202*H202,2)</f>
        <v>0</v>
      </c>
      <c r="K202" s="133"/>
      <c r="L202" s="30"/>
      <c r="M202" s="134" t="s">
        <v>1</v>
      </c>
      <c r="N202" s="135" t="s">
        <v>44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127</v>
      </c>
      <c r="AT202" s="138" t="s">
        <v>123</v>
      </c>
      <c r="AU202" s="138" t="s">
        <v>86</v>
      </c>
      <c r="AY202" s="15" t="s">
        <v>121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84</v>
      </c>
      <c r="BK202" s="139">
        <f>ROUND(I202*H202,2)</f>
        <v>0</v>
      </c>
      <c r="BL202" s="15" t="s">
        <v>127</v>
      </c>
      <c r="BM202" s="138" t="s">
        <v>313</v>
      </c>
    </row>
    <row r="203" spans="2:65" s="12" customFormat="1" ht="11.25">
      <c r="B203" s="140"/>
      <c r="D203" s="141" t="s">
        <v>129</v>
      </c>
      <c r="E203" s="142" t="s">
        <v>1</v>
      </c>
      <c r="F203" s="143" t="s">
        <v>314</v>
      </c>
      <c r="H203" s="144">
        <v>43.316000000000003</v>
      </c>
      <c r="I203" s="145"/>
      <c r="L203" s="140"/>
      <c r="M203" s="146"/>
      <c r="T203" s="147"/>
      <c r="AT203" s="142" t="s">
        <v>129</v>
      </c>
      <c r="AU203" s="142" t="s">
        <v>86</v>
      </c>
      <c r="AV203" s="12" t="s">
        <v>86</v>
      </c>
      <c r="AW203" s="12" t="s">
        <v>34</v>
      </c>
      <c r="AX203" s="12" t="s">
        <v>84</v>
      </c>
      <c r="AY203" s="142" t="s">
        <v>121</v>
      </c>
    </row>
    <row r="204" spans="2:65" s="11" customFormat="1" ht="25.9" customHeight="1">
      <c r="B204" s="114"/>
      <c r="D204" s="115" t="s">
        <v>78</v>
      </c>
      <c r="E204" s="116" t="s">
        <v>315</v>
      </c>
      <c r="F204" s="116" t="s">
        <v>316</v>
      </c>
      <c r="I204" s="117"/>
      <c r="J204" s="118">
        <f>BK204</f>
        <v>0</v>
      </c>
      <c r="L204" s="114"/>
      <c r="M204" s="119"/>
      <c r="P204" s="120">
        <f>P205</f>
        <v>0</v>
      </c>
      <c r="R204" s="120">
        <f>R205</f>
        <v>1.193E-2</v>
      </c>
      <c r="T204" s="121">
        <f>T205</f>
        <v>0</v>
      </c>
      <c r="AR204" s="115" t="s">
        <v>86</v>
      </c>
      <c r="AT204" s="122" t="s">
        <v>78</v>
      </c>
      <c r="AU204" s="122" t="s">
        <v>79</v>
      </c>
      <c r="AY204" s="115" t="s">
        <v>121</v>
      </c>
      <c r="BK204" s="123">
        <f>BK205</f>
        <v>0</v>
      </c>
    </row>
    <row r="205" spans="2:65" s="11" customFormat="1" ht="22.9" customHeight="1">
      <c r="B205" s="114"/>
      <c r="D205" s="115" t="s">
        <v>78</v>
      </c>
      <c r="E205" s="124" t="s">
        <v>317</v>
      </c>
      <c r="F205" s="124" t="s">
        <v>318</v>
      </c>
      <c r="I205" s="117"/>
      <c r="J205" s="125">
        <f>BK205</f>
        <v>0</v>
      </c>
      <c r="L205" s="114"/>
      <c r="M205" s="119"/>
      <c r="P205" s="120">
        <f>P206</f>
        <v>0</v>
      </c>
      <c r="R205" s="120">
        <f>R206</f>
        <v>1.193E-2</v>
      </c>
      <c r="T205" s="121">
        <f>T206</f>
        <v>0</v>
      </c>
      <c r="AR205" s="115" t="s">
        <v>86</v>
      </c>
      <c r="AT205" s="122" t="s">
        <v>78</v>
      </c>
      <c r="AU205" s="122" t="s">
        <v>84</v>
      </c>
      <c r="AY205" s="115" t="s">
        <v>121</v>
      </c>
      <c r="BK205" s="123">
        <f>BK206</f>
        <v>0</v>
      </c>
    </row>
    <row r="206" spans="2:65" s="1" customFormat="1" ht="16.5" customHeight="1">
      <c r="B206" s="30"/>
      <c r="C206" s="126" t="s">
        <v>319</v>
      </c>
      <c r="D206" s="126" t="s">
        <v>123</v>
      </c>
      <c r="E206" s="127" t="s">
        <v>320</v>
      </c>
      <c r="F206" s="128" t="s">
        <v>321</v>
      </c>
      <c r="G206" s="129" t="s">
        <v>181</v>
      </c>
      <c r="H206" s="130">
        <v>29.824999999999999</v>
      </c>
      <c r="I206" s="131"/>
      <c r="J206" s="132">
        <f>ROUND(I206*H206,2)</f>
        <v>0</v>
      </c>
      <c r="K206" s="133"/>
      <c r="L206" s="30"/>
      <c r="M206" s="134" t="s">
        <v>1</v>
      </c>
      <c r="N206" s="135" t="s">
        <v>44</v>
      </c>
      <c r="P206" s="136">
        <f>O206*H206</f>
        <v>0</v>
      </c>
      <c r="Q206" s="136">
        <v>4.0000000000000002E-4</v>
      </c>
      <c r="R206" s="136">
        <f>Q206*H206</f>
        <v>1.193E-2</v>
      </c>
      <c r="S206" s="136">
        <v>0</v>
      </c>
      <c r="T206" s="137">
        <f>S206*H206</f>
        <v>0</v>
      </c>
      <c r="AR206" s="138" t="s">
        <v>209</v>
      </c>
      <c r="AT206" s="138" t="s">
        <v>123</v>
      </c>
      <c r="AU206" s="138" t="s">
        <v>86</v>
      </c>
      <c r="AY206" s="15" t="s">
        <v>121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84</v>
      </c>
      <c r="BK206" s="139">
        <f>ROUND(I206*H206,2)</f>
        <v>0</v>
      </c>
      <c r="BL206" s="15" t="s">
        <v>209</v>
      </c>
      <c r="BM206" s="138" t="s">
        <v>322</v>
      </c>
    </row>
    <row r="207" spans="2:65" s="11" customFormat="1" ht="25.9" customHeight="1">
      <c r="B207" s="114"/>
      <c r="D207" s="115" t="s">
        <v>78</v>
      </c>
      <c r="E207" s="116" t="s">
        <v>323</v>
      </c>
      <c r="F207" s="116" t="s">
        <v>324</v>
      </c>
      <c r="I207" s="117"/>
      <c r="J207" s="118">
        <f>BK207</f>
        <v>0</v>
      </c>
      <c r="L207" s="114"/>
      <c r="M207" s="119"/>
      <c r="P207" s="120">
        <f>P208+P212</f>
        <v>0</v>
      </c>
      <c r="R207" s="120">
        <f>R208+R212</f>
        <v>0</v>
      </c>
      <c r="T207" s="121">
        <f>T208+T212</f>
        <v>0</v>
      </c>
      <c r="AR207" s="115" t="s">
        <v>148</v>
      </c>
      <c r="AT207" s="122" t="s">
        <v>78</v>
      </c>
      <c r="AU207" s="122" t="s">
        <v>79</v>
      </c>
      <c r="AY207" s="115" t="s">
        <v>121</v>
      </c>
      <c r="BK207" s="123">
        <f>BK208+BK212</f>
        <v>0</v>
      </c>
    </row>
    <row r="208" spans="2:65" s="11" customFormat="1" ht="22.9" customHeight="1">
      <c r="B208" s="114"/>
      <c r="D208" s="115" t="s">
        <v>78</v>
      </c>
      <c r="E208" s="124" t="s">
        <v>325</v>
      </c>
      <c r="F208" s="124" t="s">
        <v>326</v>
      </c>
      <c r="I208" s="117"/>
      <c r="J208" s="125">
        <f>BK208</f>
        <v>0</v>
      </c>
      <c r="L208" s="114"/>
      <c r="M208" s="119"/>
      <c r="P208" s="120">
        <f>SUM(P209:P211)</f>
        <v>0</v>
      </c>
      <c r="R208" s="120">
        <f>SUM(R209:R211)</f>
        <v>0</v>
      </c>
      <c r="T208" s="121">
        <f>SUM(T209:T211)</f>
        <v>0</v>
      </c>
      <c r="AR208" s="115" t="s">
        <v>148</v>
      </c>
      <c r="AT208" s="122" t="s">
        <v>78</v>
      </c>
      <c r="AU208" s="122" t="s">
        <v>84</v>
      </c>
      <c r="AY208" s="115" t="s">
        <v>121</v>
      </c>
      <c r="BK208" s="123">
        <f>SUM(BK209:BK211)</f>
        <v>0</v>
      </c>
    </row>
    <row r="209" spans="2:65" s="1" customFormat="1" ht="24.2" customHeight="1">
      <c r="B209" s="30"/>
      <c r="C209" s="126" t="s">
        <v>327</v>
      </c>
      <c r="D209" s="126" t="s">
        <v>123</v>
      </c>
      <c r="E209" s="127" t="s">
        <v>328</v>
      </c>
      <c r="F209" s="128" t="s">
        <v>329</v>
      </c>
      <c r="G209" s="129" t="s">
        <v>330</v>
      </c>
      <c r="H209" s="130">
        <v>1</v>
      </c>
      <c r="I209" s="131"/>
      <c r="J209" s="132">
        <f>ROUND(I209*H209,2)</f>
        <v>0</v>
      </c>
      <c r="K209" s="133"/>
      <c r="L209" s="30"/>
      <c r="M209" s="134" t="s">
        <v>1</v>
      </c>
      <c r="N209" s="135" t="s">
        <v>44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331</v>
      </c>
      <c r="AT209" s="138" t="s">
        <v>123</v>
      </c>
      <c r="AU209" s="138" t="s">
        <v>86</v>
      </c>
      <c r="AY209" s="15" t="s">
        <v>121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84</v>
      </c>
      <c r="BK209" s="139">
        <f>ROUND(I209*H209,2)</f>
        <v>0</v>
      </c>
      <c r="BL209" s="15" t="s">
        <v>331</v>
      </c>
      <c r="BM209" s="138" t="s">
        <v>332</v>
      </c>
    </row>
    <row r="210" spans="2:65" s="1" customFormat="1" ht="16.5" customHeight="1">
      <c r="B210" s="30"/>
      <c r="C210" s="126" t="s">
        <v>333</v>
      </c>
      <c r="D210" s="126" t="s">
        <v>123</v>
      </c>
      <c r="E210" s="127" t="s">
        <v>334</v>
      </c>
      <c r="F210" s="128" t="s">
        <v>335</v>
      </c>
      <c r="G210" s="129" t="s">
        <v>330</v>
      </c>
      <c r="H210" s="130">
        <v>1</v>
      </c>
      <c r="I210" s="131"/>
      <c r="J210" s="132">
        <f>ROUND(I210*H210,2)</f>
        <v>0</v>
      </c>
      <c r="K210" s="133"/>
      <c r="L210" s="30"/>
      <c r="M210" s="134" t="s">
        <v>1</v>
      </c>
      <c r="N210" s="135" t="s">
        <v>44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331</v>
      </c>
      <c r="AT210" s="138" t="s">
        <v>123</v>
      </c>
      <c r="AU210" s="138" t="s">
        <v>86</v>
      </c>
      <c r="AY210" s="15" t="s">
        <v>121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5" t="s">
        <v>84</v>
      </c>
      <c r="BK210" s="139">
        <f>ROUND(I210*H210,2)</f>
        <v>0</v>
      </c>
      <c r="BL210" s="15" t="s">
        <v>331</v>
      </c>
      <c r="BM210" s="138" t="s">
        <v>336</v>
      </c>
    </row>
    <row r="211" spans="2:65" s="1" customFormat="1" ht="16.5" customHeight="1">
      <c r="B211" s="30"/>
      <c r="C211" s="126" t="s">
        <v>337</v>
      </c>
      <c r="D211" s="126" t="s">
        <v>123</v>
      </c>
      <c r="E211" s="127" t="s">
        <v>338</v>
      </c>
      <c r="F211" s="128" t="s">
        <v>339</v>
      </c>
      <c r="G211" s="129" t="s">
        <v>330</v>
      </c>
      <c r="H211" s="130">
        <v>1</v>
      </c>
      <c r="I211" s="131"/>
      <c r="J211" s="132">
        <f>ROUND(I211*H211,2)</f>
        <v>0</v>
      </c>
      <c r="K211" s="133"/>
      <c r="L211" s="30"/>
      <c r="M211" s="134" t="s">
        <v>1</v>
      </c>
      <c r="N211" s="135" t="s">
        <v>44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331</v>
      </c>
      <c r="AT211" s="138" t="s">
        <v>123</v>
      </c>
      <c r="AU211" s="138" t="s">
        <v>86</v>
      </c>
      <c r="AY211" s="15" t="s">
        <v>121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5" t="s">
        <v>84</v>
      </c>
      <c r="BK211" s="139">
        <f>ROUND(I211*H211,2)</f>
        <v>0</v>
      </c>
      <c r="BL211" s="15" t="s">
        <v>331</v>
      </c>
      <c r="BM211" s="138" t="s">
        <v>340</v>
      </c>
    </row>
    <row r="212" spans="2:65" s="11" customFormat="1" ht="22.9" customHeight="1">
      <c r="B212" s="114"/>
      <c r="D212" s="115" t="s">
        <v>78</v>
      </c>
      <c r="E212" s="124" t="s">
        <v>341</v>
      </c>
      <c r="F212" s="124" t="s">
        <v>342</v>
      </c>
      <c r="I212" s="117"/>
      <c r="J212" s="125">
        <f>BK212</f>
        <v>0</v>
      </c>
      <c r="L212" s="114"/>
      <c r="M212" s="119"/>
      <c r="P212" s="120">
        <f>SUM(P213:P214)</f>
        <v>0</v>
      </c>
      <c r="R212" s="120">
        <f>SUM(R213:R214)</f>
        <v>0</v>
      </c>
      <c r="T212" s="121">
        <f>SUM(T213:T214)</f>
        <v>0</v>
      </c>
      <c r="AR212" s="115" t="s">
        <v>148</v>
      </c>
      <c r="AT212" s="122" t="s">
        <v>78</v>
      </c>
      <c r="AU212" s="122" t="s">
        <v>84</v>
      </c>
      <c r="AY212" s="115" t="s">
        <v>121</v>
      </c>
      <c r="BK212" s="123">
        <f>SUM(BK213:BK214)</f>
        <v>0</v>
      </c>
    </row>
    <row r="213" spans="2:65" s="1" customFormat="1" ht="16.5" customHeight="1">
      <c r="B213" s="30"/>
      <c r="C213" s="126" t="s">
        <v>343</v>
      </c>
      <c r="D213" s="126" t="s">
        <v>123</v>
      </c>
      <c r="E213" s="127" t="s">
        <v>344</v>
      </c>
      <c r="F213" s="128" t="s">
        <v>342</v>
      </c>
      <c r="G213" s="129" t="s">
        <v>330</v>
      </c>
      <c r="H213" s="130">
        <v>1</v>
      </c>
      <c r="I213" s="131"/>
      <c r="J213" s="132">
        <f>ROUND(I213*H213,2)</f>
        <v>0</v>
      </c>
      <c r="K213" s="133"/>
      <c r="L213" s="30"/>
      <c r="M213" s="134" t="s">
        <v>1</v>
      </c>
      <c r="N213" s="135" t="s">
        <v>44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331</v>
      </c>
      <c r="AT213" s="138" t="s">
        <v>123</v>
      </c>
      <c r="AU213" s="138" t="s">
        <v>86</v>
      </c>
      <c r="AY213" s="15" t="s">
        <v>121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5" t="s">
        <v>84</v>
      </c>
      <c r="BK213" s="139">
        <f>ROUND(I213*H213,2)</f>
        <v>0</v>
      </c>
      <c r="BL213" s="15" t="s">
        <v>331</v>
      </c>
      <c r="BM213" s="138" t="s">
        <v>345</v>
      </c>
    </row>
    <row r="214" spans="2:65" s="1" customFormat="1" ht="16.5" customHeight="1">
      <c r="B214" s="30"/>
      <c r="C214" s="126" t="s">
        <v>346</v>
      </c>
      <c r="D214" s="126" t="s">
        <v>123</v>
      </c>
      <c r="E214" s="127" t="s">
        <v>347</v>
      </c>
      <c r="F214" s="128" t="s">
        <v>348</v>
      </c>
      <c r="G214" s="129" t="s">
        <v>330</v>
      </c>
      <c r="H214" s="130">
        <v>1</v>
      </c>
      <c r="I214" s="131"/>
      <c r="J214" s="132">
        <f>ROUND(I214*H214,2)</f>
        <v>0</v>
      </c>
      <c r="K214" s="133"/>
      <c r="L214" s="30"/>
      <c r="M214" s="169" t="s">
        <v>1</v>
      </c>
      <c r="N214" s="170" t="s">
        <v>44</v>
      </c>
      <c r="O214" s="171"/>
      <c r="P214" s="172">
        <f>O214*H214</f>
        <v>0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AR214" s="138" t="s">
        <v>331</v>
      </c>
      <c r="AT214" s="138" t="s">
        <v>123</v>
      </c>
      <c r="AU214" s="138" t="s">
        <v>86</v>
      </c>
      <c r="AY214" s="15" t="s">
        <v>121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84</v>
      </c>
      <c r="BK214" s="139">
        <f>ROUND(I214*H214,2)</f>
        <v>0</v>
      </c>
      <c r="BL214" s="15" t="s">
        <v>331</v>
      </c>
      <c r="BM214" s="138" t="s">
        <v>349</v>
      </c>
    </row>
    <row r="215" spans="2:65" s="1" customFormat="1" ht="6.95" customHeight="1">
      <c r="B215" s="42"/>
      <c r="C215" s="43"/>
      <c r="D215" s="43"/>
      <c r="E215" s="43"/>
      <c r="F215" s="43"/>
      <c r="G215" s="43"/>
      <c r="H215" s="43"/>
      <c r="I215" s="43"/>
      <c r="J215" s="43"/>
      <c r="K215" s="43"/>
      <c r="L215" s="30"/>
    </row>
  </sheetData>
  <sheetProtection algorithmName="SHA-512" hashValue="eWPmrcVPskndhmH5iAb8PIjTLQ9WHEAkw/Tb5TwXmmGQDsRry1DjawMy1h4u0Q0xMTPNhD2GqnKDV/MD3cRukQ==" saltValue="FMC6UScCZ5q20hlfCiHKetnOio+9lH1BLKF3NJVhhOQIY6z0CyMxMP+QFAQBcTyq9AvV//MCXqb94hiGSgrgEg==" spinCount="100000" sheet="1" objects="1" scenarios="1" formatColumns="0" formatRows="0" autoFilter="0"/>
  <autoFilter ref="C124:K214" xr:uid="{00000000-0009-0000-0000-000001000000}"/>
  <mergeCells count="6">
    <mergeCell ref="L2:V2"/>
    <mergeCell ref="E7:H7"/>
    <mergeCell ref="E16:H16"/>
    <mergeCell ref="E25:H25"/>
    <mergeCell ref="E85:H85"/>
    <mergeCell ref="E117:H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2025005_4 - Sanace opěrné...</vt:lpstr>
      <vt:lpstr>'2025005_4 - Sanace opěrné...'!Názvy_tisku</vt:lpstr>
      <vt:lpstr>'Rekapitulace stavby'!Názvy_tisku</vt:lpstr>
      <vt:lpstr>'2025005_4 - Sanace opěrné...'!Oblast_tisku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NONAME\Petr</dc:creator>
  <cp:lastModifiedBy>Širgelová Hana</cp:lastModifiedBy>
  <dcterms:created xsi:type="dcterms:W3CDTF">2025-09-30T05:20:43Z</dcterms:created>
  <dcterms:modified xsi:type="dcterms:W3CDTF">2025-10-01T14:44:15Z</dcterms:modified>
</cp:coreProperties>
</file>